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<sst xmlns="http://schemas.openxmlformats.org/spreadsheetml/2006/main" count="2018" uniqueCount="547">
  <si>
    <t>kode</t>
  </si>
  <si>
    <t>detail</t>
  </si>
  <si>
    <t>volume</t>
  </si>
  <si>
    <t>satuan</t>
  </si>
  <si>
    <t>jumlah</t>
  </si>
  <si>
    <t>018.10.16</t>
  </si>
  <si>
    <t>Program Pendidikan Pertanian</t>
  </si>
  <si>
    <t/>
  </si>
  <si>
    <t>5892</t>
  </si>
  <si>
    <t>Pendidikan Pertanian</t>
  </si>
  <si>
    <t>5892.001</t>
  </si>
  <si>
    <t>Mahasiswa yang Mengikuti Pendidikan di Politeknik Pembangunan Pertanian
[Base Line]</t>
  </si>
  <si>
    <t>Orang</t>
  </si>
  <si>
    <t>5892.001.U04</t>
  </si>
  <si>
    <t>DIPLOMA IV PROGRAM STUDI PENYULUHAN PERTANIAN BERKELANJUTAN</t>
  </si>
  <si>
    <t xml:space="preserve">   101</t>
  </si>
  <si>
    <t>PERENCANAAN PERKULIAHAN</t>
  </si>
  <si>
    <t xml:space="preserve">      A</t>
  </si>
  <si>
    <t>Persiapan Pembelajaran</t>
  </si>
  <si>
    <t xml:space="preserve">     521211</t>
  </si>
  <si>
    <t>Belanja Bahan</t>
  </si>
  <si>
    <t xml:space="preserve">    -     ATK, perlengkapan peserta</t>
  </si>
  <si>
    <t>KEG</t>
  </si>
  <si>
    <t xml:space="preserve">    -     Penggandaan, fotocopy, dll</t>
  </si>
  <si>
    <t xml:space="preserve">    -     Pelaporan</t>
  </si>
  <si>
    <t xml:space="preserve">     522151</t>
  </si>
  <si>
    <t>Belanja Jasa Profesi</t>
  </si>
  <si>
    <t xml:space="preserve">    -     Honor Narasumber</t>
  </si>
  <si>
    <t>OJ</t>
  </si>
  <si>
    <t xml:space="preserve">     524111</t>
  </si>
  <si>
    <t>Beban Perjalanan Dinas Biasa</t>
  </si>
  <si>
    <t xml:space="preserve">    -     Perjalanan konsultasi dan pembinaan pendidikan, narasumber </t>
  </si>
  <si>
    <t>OP</t>
  </si>
  <si>
    <t xml:space="preserve">     524119</t>
  </si>
  <si>
    <t>Belanja Perjalanan Dinas Paket Meeting Luar Kota</t>
  </si>
  <si>
    <t xml:space="preserve">    -     Uang saku peserta persiapan pembelajaran (30 orgx 3 hari x 2 kali)</t>
  </si>
  <si>
    <t>OH</t>
  </si>
  <si>
    <t xml:space="preserve">    -     Uang transport peserta persiapan pembelajaran (30 org x 2 kali)</t>
  </si>
  <si>
    <t xml:space="preserve">    -     Akomodasi dan konsumsi persiapan pembelajaran (30 org x 2 hari x 2 kali)</t>
  </si>
  <si>
    <t xml:space="preserve">   102</t>
  </si>
  <si>
    <t>PELAKSANAAN PERKULIAHAN</t>
  </si>
  <si>
    <t>Semester Ganjil</t>
  </si>
  <si>
    <t xml:space="preserve">    -     Cetak buku panduan (Akademik, Tata Kehidupan Kampus, Buku Saku, panduan praktikum) (593 mhs x 4 EXPL)</t>
  </si>
  <si>
    <t>BUKU</t>
  </si>
  <si>
    <t xml:space="preserve">    -     Cetak kartu (Kartu Mahasiswa, Kartu Pustaka) (593 MHS x 1 Buah)</t>
  </si>
  <si>
    <t>BUAH</t>
  </si>
  <si>
    <t xml:space="preserve">    -     Binder/ Buku </t>
  </si>
  <si>
    <t xml:space="preserve">    -     Bahan perkuliahan praktikum semester ganjil (dalam dan luar kampus)</t>
  </si>
  <si>
    <t>OK</t>
  </si>
  <si>
    <t xml:space="preserve">     521213</t>
  </si>
  <si>
    <t>Honor Output Kegiatan</t>
  </si>
  <si>
    <t xml:space="preserve">    -     Honor Dosen Tidak Tetap (3 MK x 3 jam x 16 TM x 2 SKS)</t>
  </si>
  <si>
    <t xml:space="preserve">    -     Honor Pengajar di Luar Satker</t>
  </si>
  <si>
    <t xml:space="preserve">    -     Honor Pemandu Lapang</t>
  </si>
  <si>
    <t xml:space="preserve">     521219</t>
  </si>
  <si>
    <t>Belanja Barang Non Operasional Lainnya</t>
  </si>
  <si>
    <t xml:space="preserve">    -     Uang saku Mhs PNS  (jan-feb)</t>
  </si>
  <si>
    <t>OB</t>
  </si>
  <si>
    <t xml:space="preserve">    -     Uang saku Mhs PNS (sep-des)</t>
  </si>
  <si>
    <t xml:space="preserve">    -     Bantuan uang makan (jan-feb)</t>
  </si>
  <si>
    <t xml:space="preserve">    -     Bantuan uang makan (sep-des)</t>
  </si>
  <si>
    <t xml:space="preserve"> - Konsumsi petani dan pemandu lapang (Perencanaan Wil Pedesaan, Komunikasi, Dasar-dasar penhuluhan (50 petani,10 pemandu lapang 3 hari)</t>
  </si>
  <si>
    <t xml:space="preserve">    -     Bantuan Transport Dosen Tidak Tetap (2 Dosen x 16 TM x 2 kali)</t>
  </si>
  <si>
    <t xml:space="preserve"> -  Bantuan trans[port petani ((Perencanaan Wil Pedesaan, Komunikasi, Dasar-dasar penhuluhan), 50 petani,3kali</t>
  </si>
  <si>
    <t xml:space="preserve">      B</t>
  </si>
  <si>
    <t>Semester Genap</t>
  </si>
  <si>
    <t xml:space="preserve">    -     Cetak buku (Praktikum, PKL dan Tugas Akhir) (((140+105+137 + (18x3) + (10x3))</t>
  </si>
  <si>
    <t xml:space="preserve">    -     Bahan perkuliahan praktikum semester genap (dalam dan luar kampus)</t>
  </si>
  <si>
    <t xml:space="preserve">    -     Bahan PKL 1</t>
  </si>
  <si>
    <t xml:space="preserve">    -     Bahan PKL 2</t>
  </si>
  <si>
    <t xml:space="preserve">    -     Bahan Tugas Akhir</t>
  </si>
  <si>
    <t xml:space="preserve">    -     Bahan Penyuluhan PKL 1 </t>
  </si>
  <si>
    <t xml:space="preserve">    -     Bahan Penyuluhan PKL 2 </t>
  </si>
  <si>
    <t xml:space="preserve">    -     Bahan Pennyuluhan Tugas Akhir</t>
  </si>
  <si>
    <t xml:space="preserve">    -     Fasilitasi Tugas Akhir Konsumsi Pertemuan Petani  [103 MHS x 30 PET]</t>
  </si>
  <si>
    <t xml:space="preserve">    -     Konsumsi penguji ujian PKL I dan II  [8 DOSEN x 10 HARI]</t>
  </si>
  <si>
    <t xml:space="preserve">    -     Konsumsi penyerahan dan penarikan PKL 1 ((139 mhs + 40 udg) x 2 kab) x 2 kali</t>
  </si>
  <si>
    <t>ORG</t>
  </si>
  <si>
    <t xml:space="preserve">    -     Konsumsi penyerahan dan penarikan PKL ll ((104mhs + 40 udg) x 3 kab) x 2 kali</t>
  </si>
  <si>
    <t xml:space="preserve"> </t>
  </si>
  <si>
    <t xml:space="preserve">    -     Konsumsi pertemuan petani PKL l (3 pertemuan x 10 pet x 139 mhs)</t>
  </si>
  <si>
    <t xml:space="preserve">    -     Konsumsi pertemuan petani PKL 2 (2 pertemuan x 10 pet x 104 mhs)</t>
  </si>
  <si>
    <t xml:space="preserve">    -     Bahan Penyelanggaraan PKL (spanduk dll)</t>
  </si>
  <si>
    <t xml:space="preserve">    -     Honor pembimbing ekstern PKL 1</t>
  </si>
  <si>
    <t xml:space="preserve">    -     Honor pembimbing ekstern PKL 2</t>
  </si>
  <si>
    <t xml:space="preserve">    -     Honor Dosen Tidak Tetap (2 MKx16 TMx2x5 kelas)+(3 MK x 8 TM x 2)</t>
  </si>
  <si>
    <t xml:space="preserve">    -     Honor Pengajar di Luar Satker (instruktur, pelatih, praktisi)</t>
  </si>
  <si>
    <t xml:space="preserve">    -     Honor Responden Tugas Akhir </t>
  </si>
  <si>
    <t xml:space="preserve">    -     Uang saku Mhs PNS  (8 mhs x 6 bulan)</t>
  </si>
  <si>
    <t xml:space="preserve">    -     Bantuan uang makan (mar - agustus)</t>
  </si>
  <si>
    <t xml:space="preserve">    -     Uang saku pertemuan petani Tugas Akhir </t>
  </si>
  <si>
    <t xml:space="preserve">    -     Bantuan biaya penginapan mahasiswa PKL II</t>
  </si>
  <si>
    <t xml:space="preserve">    -     Uang saku pertemuan pertemuan petani PKL 1 (3 pertemuan x 10 pet x 139 mhs)</t>
  </si>
  <si>
    <t xml:space="preserve">    -     Uang saku pertemuan petani PKL 2  (2 pertemuan x 10 pet x 105 mhs)</t>
  </si>
  <si>
    <t xml:space="preserve">    -     Transport Tugas Akhir mhsw</t>
  </si>
  <si>
    <t xml:space="preserve">    -     Transport Supervisi dan Monitoring Tugas Akhir  [103 MHS x 2 DOSEN]</t>
  </si>
  <si>
    <t xml:space="preserve">    -     Transport Supervisi dan Monitoring PKL 1  [140 MHS x 1 DOSEN] @2hari</t>
  </si>
  <si>
    <t xml:space="preserve">    -     Koordinasi, monev panitia PKL 1 (survey, mengantar, penarikan)</t>
  </si>
  <si>
    <t xml:space="preserve">    -     Transport PKL 2 mhs</t>
  </si>
  <si>
    <t xml:space="preserve">    -     Transport lokal PKL 2 mhs</t>
  </si>
  <si>
    <t xml:space="preserve">    -     Transport Supervisi dan Monitoring PKL 2 </t>
  </si>
  <si>
    <t xml:space="preserve">    -     Koordinasi, monev panitia PKL 2</t>
  </si>
  <si>
    <t xml:space="preserve">    -     Transport Dosen Tidak Tetap  [6 DOSEN x 16 TM x 2 ]</t>
  </si>
  <si>
    <t xml:space="preserve">    -     Bantuan transport mahasiswa lulusan</t>
  </si>
  <si>
    <t xml:space="preserve">    -     Bantuan transport pertemuan petani PKL 1  [3 PERTE x 10 PET x 139 mhs]</t>
  </si>
  <si>
    <t xml:space="preserve">    -     Bantuan transport pertemuan petani PKL 2  [2 PERTE x 10 PET x 104 mhs]</t>
  </si>
  <si>
    <t xml:space="preserve">    -     Bantuan transport pertemuan petani Tugas Akhir </t>
  </si>
  <si>
    <t xml:space="preserve">    -     Bantuan trnasport penyerahan mhsw PKL 1  [40 UND x 2 LOK]</t>
  </si>
  <si>
    <t xml:space="preserve">    -     Bantuan trnasport penyerahan mhsw PKL 2  [40 UND x 3 LOK]</t>
  </si>
  <si>
    <t>Belanja Perjalanan Dinas Paket Meeting Dalam Kota (Fullday)</t>
  </si>
  <si>
    <t xml:space="preserve">    -     Uang saku peserta evaluasi akhir semester</t>
  </si>
  <si>
    <t xml:space="preserve">    -     Uang transport peserta evaluasi akhir semester</t>
  </si>
  <si>
    <t xml:space="preserve">    -     Akomodasi dan konsumsi evaluasi akhir semester</t>
  </si>
  <si>
    <t xml:space="preserve">   103</t>
  </si>
  <si>
    <t>EVALUASI DAN PELAPORAN</t>
  </si>
  <si>
    <t>Ujian Tengah dan Akhir Semester Ganjil</t>
  </si>
  <si>
    <t xml:space="preserve">    -     Bahan UTS</t>
  </si>
  <si>
    <t xml:space="preserve">    -     Bahan UAS</t>
  </si>
  <si>
    <t xml:space="preserve">    -     Bahan Pelaporan</t>
  </si>
  <si>
    <t>Ujian Tengah dan Akhir Semester Genap</t>
  </si>
  <si>
    <t xml:space="preserve">   104</t>
  </si>
  <si>
    <t>DUKUNGAN KEGIATAN PENDIDIKAN</t>
  </si>
  <si>
    <r>
      <t xml:space="preserve">Pembinaan Karakter Mahasiswa </t>
    </r>
    <r>
      <rPr>
        <rFont val="Calibri"/>
        <sz val="8.0"/>
      </rPr>
      <t>(PPB)</t>
    </r>
  </si>
  <si>
    <t xml:space="preserve">    -     Bahan pembinaan organisasi kemahasiswaan</t>
  </si>
  <si>
    <t>Kegt</t>
  </si>
  <si>
    <t xml:space="preserve">    -     Bahan pembinaan kedisiplinan mahasiswa</t>
  </si>
  <si>
    <t xml:space="preserve">    -     Bahan pembinaan olahraga dan kesenian</t>
  </si>
  <si>
    <t xml:space="preserve">    -     Fasilitasi kegiatan kerohanian  [594 MHS x 5 KEG]</t>
  </si>
  <si>
    <t xml:space="preserve">    -     Konsumsi Fasilitasi Kegiatan Kemahasiswaan (24 kegt)</t>
  </si>
  <si>
    <t>org</t>
  </si>
  <si>
    <t xml:space="preserve">    -     Bahan pembinaan UKM (20 kegt)</t>
  </si>
  <si>
    <t xml:space="preserve">    -     FC Penggandaan, Pelaporan, Dokumentasi dll</t>
  </si>
  <si>
    <t>tahun</t>
  </si>
  <si>
    <t xml:space="preserve">    -     Konsumsi Kegiatan Kompetisi, Olimpiade, dll (80 org x 10 kali)</t>
  </si>
  <si>
    <t xml:space="preserve">    -     Konsumsi Kegiatan Pelatihan Kedisplinan Mhs </t>
  </si>
  <si>
    <t xml:space="preserve">    -     Honor Pelatih  pelatih bina fisik TNI/Polri (4 org x  3kali x 4angk)</t>
  </si>
  <si>
    <t xml:space="preserve">    -     Honor Pelatih Marching Band (3org x 8 kali x 10 Bulan)</t>
  </si>
  <si>
    <t xml:space="preserve">    -     Honor Pelatih / Instruktur</t>
  </si>
  <si>
    <t xml:space="preserve">    -     Honor Pendamping Kedisiplinan Mahasiswa TNI/Polri (2orgx9bln)</t>
  </si>
  <si>
    <t xml:space="preserve">    -     Honor Tenaga Medis Kegt. Kemahasiswaan</t>
  </si>
  <si>
    <t xml:space="preserve">    -     Bahan Pekan Kemahasiswaan / TEKMADA/ kompetisi/olimpiade</t>
  </si>
  <si>
    <t xml:space="preserve">    -     Penghargaan Siswa Berprestasi</t>
  </si>
  <si>
    <t xml:space="preserve">    -     Penghargaan Kebersihan Asrama</t>
  </si>
  <si>
    <t xml:space="preserve">    -     Biaya Fasilitasi Kegiatan Kemahasiswaan</t>
  </si>
  <si>
    <t xml:space="preserve">    -     Biaya Kesehatan Mahasiswa (PPB, AH, TB)</t>
  </si>
  <si>
    <t>Bulan</t>
  </si>
  <si>
    <t xml:space="preserve">    -     Biaya Kesehtan Cek Bebas Narkoba </t>
  </si>
  <si>
    <t>Org</t>
  </si>
  <si>
    <t xml:space="preserve">    -     Biaya Obat - obatan</t>
  </si>
  <si>
    <t xml:space="preserve">    -     Seragam Marching Band</t>
  </si>
  <si>
    <t xml:space="preserve">    -     perlengkapan Seragam Marching Band</t>
  </si>
  <si>
    <t xml:space="preserve">    -     Seragam Mahasiswa</t>
  </si>
  <si>
    <t xml:space="preserve">    -     Pengadaan Sepray Mahasiswa</t>
  </si>
  <si>
    <t>bh</t>
  </si>
  <si>
    <t xml:space="preserve">    -     Pengadaan Seragam perlengkp mhs (tas,sepatu dll)</t>
  </si>
  <si>
    <t>mhs</t>
  </si>
  <si>
    <t xml:space="preserve">    -     Biaya Kontribusi Kegiatan Olimpiade</t>
  </si>
  <si>
    <t xml:space="preserve">    -     Seragam Kontingen Mahasiswa</t>
  </si>
  <si>
    <t xml:space="preserve">    -     Seragam Kontingen Pendamping</t>
  </si>
  <si>
    <t xml:space="preserve">    -     Biaya Kontribusi Diklat Dasar Ahli PP</t>
  </si>
  <si>
    <t xml:space="preserve">    -     Seragam Mahasiswa Baru </t>
  </si>
  <si>
    <t>Mhs</t>
  </si>
  <si>
    <t>522141</t>
  </si>
  <si>
    <t>Belanja Sewa</t>
  </si>
  <si>
    <t xml:space="preserve">    -     Sewa Alat dan Fasilitasi Kegt UKM, OR dan Kesenian</t>
  </si>
  <si>
    <t xml:space="preserve">    -     Sewa kendaraan fasilitasi kegiatan kemahasiswaan</t>
  </si>
  <si>
    <t>buah</t>
  </si>
  <si>
    <t>Belanja perjalanan biasa</t>
  </si>
  <si>
    <t xml:space="preserve">    -     Perjalanan Koordinasi, Konsultasi, Fasilitasi Kegt. Kemahasiswaan dll</t>
  </si>
  <si>
    <t xml:space="preserve">    -     Perjalanan Kegiatan Kompetisi Mahasiswa (olimpiade, dll)</t>
  </si>
  <si>
    <t xml:space="preserve">    -     Perjalanan Kegiatan Kompetisi Pendamping (olimpiade, dll)</t>
  </si>
  <si>
    <t xml:space="preserve">     524113</t>
  </si>
  <si>
    <t>Beban Perjalanan Dinas Dalam Kota</t>
  </si>
  <si>
    <t xml:space="preserve">    -     Transport pelatih bina fisik TNI/Polri (4org x3kalix4angk )</t>
  </si>
  <si>
    <t xml:space="preserve">    -     Transport Pelatih / Instruktur, Koordinasi, konsultasi, Fasilitasi kegiatan kemahasiwaan</t>
  </si>
  <si>
    <t xml:space="preserve">    -     Transport Koordinasi, Konsultasi, dll</t>
  </si>
  <si>
    <t xml:space="preserve">    -     Transport Pelatih Marching Band (3org x 8 kali x 10Bln)</t>
  </si>
  <si>
    <t xml:space="preserve">    -     Transport Tenaga Medis Kegt. Kemahasiswaan</t>
  </si>
  <si>
    <t xml:space="preserve">    -     Transport Pendamping Kedisiplinan Mahasiswa TNI/Polri(2orgx4kalix9bln)</t>
  </si>
  <si>
    <t>Pengembangan Wawasan Mahasiswa melalui Seminar (PPB)</t>
  </si>
  <si>
    <t xml:space="preserve">    -     ATK Seminar</t>
  </si>
  <si>
    <t xml:space="preserve">    -     Penggandaan, FC, dll</t>
  </si>
  <si>
    <t xml:space="preserve">   -     Konsumsi Panitia dan Peserta Seminar </t>
  </si>
  <si>
    <t xml:space="preserve">    -     Dokumentasi, Publikasi, Spanduk dll</t>
  </si>
  <si>
    <t xml:space="preserve">    -     Seminar kit </t>
  </si>
  <si>
    <t>BH</t>
  </si>
  <si>
    <t xml:space="preserve">    -     Konsumsi rapat seminar</t>
  </si>
  <si>
    <t xml:space="preserve">    -     Perlengkapan Panitia dan Peserta </t>
  </si>
  <si>
    <t xml:space="preserve">    -     Biaya administrasi kegiatan ilmiah mahasiswa</t>
  </si>
  <si>
    <t xml:space="preserve">    -     Sewa Alat dan Fasilitasi Kegt Seminar (AC Floor, Sound System, Kursi dll)</t>
  </si>
  <si>
    <t xml:space="preserve">    -     Honor narasumber seminar (4 org x 2 OJ x 1 kali)</t>
  </si>
  <si>
    <t xml:space="preserve">    -     Perjalanan Narasumber</t>
  </si>
  <si>
    <t>Belanja Perjalanan Dinas Dalam Kota</t>
  </si>
  <si>
    <t xml:space="preserve">    -     Transport kegiatan ilmiah mahasiswa</t>
  </si>
  <si>
    <t xml:space="preserve">      D</t>
  </si>
  <si>
    <r>
      <t>Masa Bimbingan Dasar Mahasiswa Baru (MABIDAMA)</t>
    </r>
    <r>
      <rPr>
        <rFont val="Calibri"/>
        <sz val="8.0"/>
      </rPr>
      <t xml:space="preserve"> (PPB)</t>
    </r>
  </si>
  <si>
    <t xml:space="preserve">    -     ATK Kesekretariatan</t>
  </si>
  <si>
    <t xml:space="preserve">    -     Penggandaan, FC, Pelaporan dll</t>
  </si>
  <si>
    <t>PKT</t>
  </si>
  <si>
    <t xml:space="preserve">    -     Perlengkapan peserta</t>
  </si>
  <si>
    <t xml:space="preserve">    -     Perlengkapan panitia</t>
  </si>
  <si>
    <t xml:space="preserve">    -     Perlengkapan Pelatih Kedisiplinan</t>
  </si>
  <si>
    <t xml:space="preserve">    -     Konsumsi rapat  [3 KALI x 40 ORG]</t>
  </si>
  <si>
    <t>KALI</t>
  </si>
  <si>
    <t xml:space="preserve">    -     Bahan masa orientasi dan pengenalan kampus</t>
  </si>
  <si>
    <t xml:space="preserve">    -     Kudapan masa orientasi dan pengenalan kampus ((35 mhs + 6 pelatih + 40 pan) x 6 hari x 2 kali)</t>
  </si>
  <si>
    <t xml:space="preserve">    -     Obat - obatan</t>
  </si>
  <si>
    <t xml:space="preserve">    -     Honor pendamping mabidama </t>
  </si>
  <si>
    <t xml:space="preserve">    -     Honor tenaga kesehatan</t>
  </si>
  <si>
    <t xml:space="preserve">    -     Honor pemateri</t>
  </si>
  <si>
    <t xml:space="preserve">    -     Biaya kegiatan mabidama</t>
  </si>
  <si>
    <t xml:space="preserve">     522141</t>
  </si>
  <si>
    <t xml:space="preserve">    -     Sewa Kendaraan , peralatan dll</t>
  </si>
  <si>
    <t xml:space="preserve">    -     Honorarium pelatih kedisiplinan</t>
  </si>
  <si>
    <t xml:space="preserve">    -     Perjalanan pembinaan</t>
  </si>
  <si>
    <t xml:space="preserve">    -     Transport Panitia, Tenaga Kesehatan</t>
  </si>
  <si>
    <t xml:space="preserve">    -     Transport Pelatih Kedisiplinan</t>
  </si>
  <si>
    <t xml:space="preserve">      E</t>
  </si>
  <si>
    <r>
      <t xml:space="preserve">Latihan Kursur Mahir Dasar (KMD) </t>
    </r>
    <r>
      <rPr>
        <rFont val="Calibri"/>
        <sz val="8.0"/>
      </rPr>
      <t>(PPB)</t>
    </r>
  </si>
  <si>
    <t xml:space="preserve">    -     Bahan pengembangan</t>
  </si>
  <si>
    <t xml:space="preserve">    -     Bahan KMD</t>
  </si>
  <si>
    <t>MHS</t>
  </si>
  <si>
    <t xml:space="preserve">    -     Snack (35mhs + 15 pan)  [50 ORG x 2 KALI x 6 HARI]  </t>
  </si>
  <si>
    <t xml:space="preserve">    -     Rapat (3 x 15 org)</t>
  </si>
  <si>
    <t xml:space="preserve">    -     Honor Pelatih</t>
  </si>
  <si>
    <t>JP</t>
  </si>
  <si>
    <t xml:space="preserve">    -     Biaya administrasi KMD</t>
  </si>
  <si>
    <t xml:space="preserve">    -     Honor narasumber / fasilitator</t>
  </si>
  <si>
    <t xml:space="preserve">    -     Bantuan transport narasumber KMD</t>
  </si>
  <si>
    <t xml:space="preserve">    -     Bantuan transport pendamping / pembina</t>
  </si>
  <si>
    <t xml:space="preserve">      F</t>
  </si>
  <si>
    <r>
      <t xml:space="preserve">Kuliah Umum </t>
    </r>
    <r>
      <rPr>
        <rFont val="Calibri"/>
        <sz val="8.0"/>
      </rPr>
      <t>(PPB)</t>
    </r>
  </si>
  <si>
    <t xml:space="preserve">    -     Spanduk</t>
  </si>
  <si>
    <t>G</t>
  </si>
  <si>
    <r>
      <t xml:space="preserve">Wisuda Mahasiswa </t>
    </r>
    <r>
      <rPr>
        <rFont val="Calibri"/>
        <sz val="8.0"/>
      </rPr>
      <t>(PPB)</t>
    </r>
  </si>
  <si>
    <t xml:space="preserve">    -     Konsumsi Rapat (5 x 30 org)</t>
  </si>
  <si>
    <t xml:space="preserve">    -     Pelaporan, FC, Dokumentasi, Spanduk dll</t>
  </si>
  <si>
    <t xml:space="preserve">    -     Buku Wisuda</t>
  </si>
  <si>
    <t>Bh</t>
  </si>
  <si>
    <t xml:space="preserve">    -     Bahan Penyelenggaraan Wisuda</t>
  </si>
  <si>
    <t xml:space="preserve">    -     Pengadaan Atribut, Samir Wisuda dll</t>
  </si>
  <si>
    <t xml:space="preserve">    -     Penghargaan Mhs Berprestasi</t>
  </si>
  <si>
    <t xml:space="preserve">    -     Sewa Perlengkapan Wisuda</t>
  </si>
  <si>
    <t xml:space="preserve">    -     Perjalanan Wisudawan dan Pendamping</t>
  </si>
  <si>
    <t>H</t>
  </si>
  <si>
    <t xml:space="preserve">PELATIHAN KEMAHASISWAAN </t>
  </si>
  <si>
    <t xml:space="preserve">    -     ATK dan Perlengkapan peserta  (10 kegt x 35 org)</t>
  </si>
  <si>
    <t xml:space="preserve">    -     Bahan Pelatihan</t>
  </si>
  <si>
    <t xml:space="preserve">    -     Dokumentasi, FC, Penggndaan, Publikasi dll</t>
  </si>
  <si>
    <t xml:space="preserve">    -     Konsumsi kegiatan</t>
  </si>
  <si>
    <t xml:space="preserve">    -     Rapat (10 kegt x 10 org x 2 kali)</t>
  </si>
  <si>
    <t xml:space="preserve">    -     Honorarium pengajar  [2 hari x 10 keg X 8 Jp]</t>
  </si>
  <si>
    <t xml:space="preserve">    -     Honorarium Praktisi (10 kegt x 2 OJ)</t>
  </si>
  <si>
    <t xml:space="preserve">    -     Perjalanan Praktisi</t>
  </si>
  <si>
    <t xml:space="preserve">    -     Perjalanan Koordinasi, Konsultasi dll</t>
  </si>
  <si>
    <t>I</t>
  </si>
  <si>
    <t>PELATIHAN BAHASA ASING</t>
  </si>
  <si>
    <t xml:space="preserve">    -     ATK, FC dll</t>
  </si>
  <si>
    <t xml:space="preserve">    -     Buku ajar</t>
  </si>
  <si>
    <t xml:space="preserve">    -     Sertifikat</t>
  </si>
  <si>
    <t>521219</t>
  </si>
  <si>
    <t>Belanja Barang Non Opers. Lainnya</t>
  </si>
  <si>
    <t xml:space="preserve">    -     Biaya Kontribusi Pelatihan Bahasa Inggris (Semt 8)</t>
  </si>
  <si>
    <t xml:space="preserve">    -     Biaya Administrasi kegiatan, pendaftaran</t>
  </si>
  <si>
    <t xml:space="preserve">    -     Honorarium Pengajar Bahasa Arab (2 org x 2 kls x 4 kali x 5 bulan) </t>
  </si>
  <si>
    <t xml:space="preserve">    -     Honorarium pengajar bahasa inggris  [3 ORG x 3 kls x 4 KALI x 5 BULAN]   </t>
  </si>
  <si>
    <t xml:space="preserve">    -     Perjalanan Pengajar</t>
  </si>
  <si>
    <t>J</t>
  </si>
  <si>
    <t>Penelusuran dan Pertemuan alumni</t>
  </si>
  <si>
    <t xml:space="preserve">     521114</t>
  </si>
  <si>
    <t>Belanja pengiriman surat dinas pos pusat</t>
  </si>
  <si>
    <t xml:space="preserve">    -     Pengiriman Surat</t>
  </si>
  <si>
    <t xml:space="preserve">    -     Penggandaan, FC, Dokumentasi dll</t>
  </si>
  <si>
    <t xml:space="preserve">    -     Rapat Koordinasi (4 x 10 org)</t>
  </si>
  <si>
    <t xml:space="preserve">    -     ATK</t>
  </si>
  <si>
    <t xml:space="preserve">    -     Konsumsi Pertemuan Alumni (100 org x 2hr)</t>
  </si>
  <si>
    <t xml:space="preserve">    -     Perlengkapan Pertemuan Alumni</t>
  </si>
  <si>
    <t>524111</t>
  </si>
  <si>
    <t>Belanja Perjalanan Biasa</t>
  </si>
  <si>
    <t xml:space="preserve">    -     Perjalanan Dalam Rangka Penelusuran Alumni</t>
  </si>
  <si>
    <t xml:space="preserve">    -     Transport Koordinasi</t>
  </si>
  <si>
    <t>K</t>
  </si>
  <si>
    <t xml:space="preserve">Pencapaian Kompetensi Mahasiswa Akhir Tahun Tk. IV </t>
  </si>
  <si>
    <t xml:space="preserve">    -     ATK Peserta</t>
  </si>
  <si>
    <t xml:space="preserve">    -     Dokumentasi</t>
  </si>
  <si>
    <t xml:space="preserve">    -     Fotocopy</t>
  </si>
  <si>
    <t>keg</t>
  </si>
  <si>
    <t xml:space="preserve">    -     Konsumsi  ( 11 asesor + 5 panitia x 5 hari)</t>
  </si>
  <si>
    <t xml:space="preserve">    -     Honorarium asesor (10 orgx 4 harix 10 jam)</t>
  </si>
  <si>
    <t xml:space="preserve">    -     Honor Pembimbing/ Fasilitator (3 kls x 8 jp x 3 hr)</t>
  </si>
  <si>
    <t xml:space="preserve">    -     Perjalanan konsultasi, koordinasi, survey Lokasi Praktek</t>
  </si>
  <si>
    <t xml:space="preserve">     -    Perjalanan asesor</t>
  </si>
  <si>
    <t xml:space="preserve">    -     Transport Pembimbing/ Fasilitator</t>
  </si>
  <si>
    <t>L</t>
  </si>
  <si>
    <t>Migrasi Mata Kuliah</t>
  </si>
  <si>
    <t xml:space="preserve">    -     Bantuan bahan Praktek</t>
  </si>
  <si>
    <t>M</t>
  </si>
  <si>
    <t>Migrasi Nilai</t>
  </si>
  <si>
    <t xml:space="preserve">     524114</t>
  </si>
  <si>
    <t>Belanja Perjalanan Dinas Paket Meeting Dalam Kota</t>
  </si>
  <si>
    <t xml:space="preserve">    -     Uang saku peserta Migrasi Nilai  [15 ORG x 3 HARI x 1 KALI]</t>
  </si>
  <si>
    <t xml:space="preserve">    -     transport</t>
  </si>
  <si>
    <t xml:space="preserve">    -     Akom</t>
  </si>
  <si>
    <t>5892.001.U08</t>
  </si>
  <si>
    <t>DIPLOMA IV PROGRAM STUDI AGRIBISNIS HORTIKULTURA</t>
  </si>
  <si>
    <t>Perencanaan Perkuliahan</t>
  </si>
  <si>
    <t>Beban Perjalanan Dinas Paket Meeting Luar Kota</t>
  </si>
  <si>
    <t>Pelaksanaan Perkuliahan</t>
  </si>
  <si>
    <t xml:space="preserve">    -     Honor Pengajar di Luar Satker (instruktur, praktisi) ( 2 SKS x 14 TM  X 3 kelas X 5 MK)</t>
  </si>
  <si>
    <t xml:space="preserve">    -     Honor Pemandu Lapang </t>
  </si>
  <si>
    <t xml:space="preserve">    -     Bahan perkuliahan praktikum semester genap</t>
  </si>
  <si>
    <t xml:space="preserve">    -     Honor Pengajar di Luar Satker (instruktur, praktisi) (2 SKS x 14 TM x 1 Angkatan X 1 kelas X 5 MK)</t>
  </si>
  <si>
    <t>Evaluasi dan Pelaporan</t>
  </si>
  <si>
    <t>Dukungan Kegiatan Pendidikan</t>
  </si>
  <si>
    <r>
      <t xml:space="preserve">Pembinaan Karakter Mahasiswa </t>
    </r>
    <r>
      <rPr>
        <rFont val="Calibri"/>
        <sz val="8.0"/>
      </rPr>
      <t>(AH)</t>
    </r>
  </si>
  <si>
    <r>
      <t xml:space="preserve">Pengembangan Wawasan Mahasiswa melalui Seminar </t>
    </r>
    <r>
      <rPr>
        <rFont val="Calibri"/>
        <sz val="8.0"/>
      </rPr>
      <t>(AH)</t>
    </r>
  </si>
  <si>
    <t xml:space="preserve">    -     Konsumsi Panitia dan Peserta Seminar (2 x snack x 45 mhs)</t>
  </si>
  <si>
    <t xml:space="preserve">    -     Seminar kit</t>
  </si>
  <si>
    <t xml:space="preserve">    -     Rapat Koordinasi (2 x 10)</t>
  </si>
  <si>
    <t xml:space="preserve">    -     Perlengkapan Panitia dan Peserta</t>
  </si>
  <si>
    <t xml:space="preserve">    -     Honor narasumber seminar (3 org x 2 OJ x 1 kali)</t>
  </si>
  <si>
    <r>
      <t xml:space="preserve">Masa Bimbingan Dasar Mahasiswa Baru (MABIDAMA) </t>
    </r>
    <r>
      <rPr>
        <rFont val="Calibri"/>
        <sz val="8.0"/>
      </rPr>
      <t>(AH)</t>
    </r>
  </si>
  <si>
    <t xml:space="preserve">    -     Kudapan masa orientasi dan pengenalan kampus (70 mhs x 6 hari x 2 kali)</t>
  </si>
  <si>
    <r>
      <t xml:space="preserve">Latihan Kursur Mahir Dasar (KMD) </t>
    </r>
    <r>
      <rPr>
        <rFont val="Calibri"/>
        <sz val="8.0"/>
      </rPr>
      <t>(AH)</t>
    </r>
  </si>
  <si>
    <t xml:space="preserve">    -     Snack KMD  [70 ORG x 2 KALI x 6 HARI]    </t>
  </si>
  <si>
    <r>
      <t xml:space="preserve">Kuliah Umum </t>
    </r>
    <r>
      <rPr>
        <rFont val="Calibri"/>
        <sz val="8.0"/>
      </rPr>
      <t>(AH)</t>
    </r>
  </si>
  <si>
    <t>5892.001.U09</t>
  </si>
  <si>
    <t>DIPLOMA IV PROGRAM STUDI TEKNOLOGI BENIH</t>
  </si>
  <si>
    <t xml:space="preserve">    -     Perjalanan konsultasi dan pembinaan pendidikan, narasumber    </t>
  </si>
  <si>
    <t>Rekruitmen Mahasiswa</t>
  </si>
  <si>
    <t xml:space="preserve">    -     ATK Kesekretariatan PMB</t>
  </si>
  <si>
    <t xml:space="preserve">    -     Penggandaan surat-surat, blangko-blangko, berkas, lembar soal dan lembar jawaban (PPB, AH, TB)</t>
  </si>
  <si>
    <t>Keg</t>
  </si>
  <si>
    <t xml:space="preserve">    -     Bahan Publikasi (leaflet, spanduk, pamflet, brosur)</t>
  </si>
  <si>
    <t xml:space="preserve">    -     Rapat Koordinasi (PPB, AH, TB)</t>
  </si>
  <si>
    <t xml:space="preserve">            Konsumsi Pelaksanaan (Seleksi MHs, Registrasi, Ujian, wawancara, koreksi ) (PPB, AH, TB)</t>
  </si>
  <si>
    <t xml:space="preserve">    -     Perjalanan Dalam Rangka Rekruitmen Mahasiswa</t>
  </si>
  <si>
    <t xml:space="preserve"> -  Biaya Tes ( CAT ) seleksi Mahasiswa Baru</t>
  </si>
  <si>
    <t xml:space="preserve"> -  Perlengkapan Panitia dan Petugas</t>
  </si>
  <si>
    <t xml:space="preserve">    -     Honor Petugas  [50 orgx 2 hr]</t>
  </si>
  <si>
    <t xml:space="preserve">    -     Honor Pengajar di Luar Satker (instruktur, praktisi) (2 SKS x 14 TM x 2 Angkatan X 2 kelas X 5 MK)</t>
  </si>
  <si>
    <t xml:space="preserve">    -     Bantuan Transport Pengajar di Luar Satker (2 SKS x 7 TM x 2 Angkatan X 2 kelas X 5 MK)</t>
  </si>
  <si>
    <t xml:space="preserve">    -     Honor Pengajar di Luar Satker (instruktur, praktisi) </t>
  </si>
  <si>
    <t xml:space="preserve">    -     Bantuan Transport Pengajar di Luar Satker (instruktur, praktisi)</t>
  </si>
  <si>
    <r>
      <t xml:space="preserve">Pembinaan Karakter Mahasiswa </t>
    </r>
    <r>
      <rPr>
        <rFont val="Calibri"/>
        <sz val="8.0"/>
      </rPr>
      <t>(TB)</t>
    </r>
  </si>
  <si>
    <r>
      <t>Pengembangan Wawasan Mahasiswa melalui Seminar</t>
    </r>
    <r>
      <rPr>
        <rFont val="Calibri"/>
        <sz val="8.0"/>
      </rPr>
      <t xml:space="preserve"> (TB)</t>
    </r>
  </si>
  <si>
    <t xml:space="preserve">    -     Konsumsi Panitia dan Peserta Seminar ((70 mhs + 10 pan) 2 x snack)</t>
  </si>
  <si>
    <t xml:space="preserve">    -     Honor narasumber seminar</t>
  </si>
  <si>
    <r>
      <t xml:space="preserve">Masa Bimbingan Dasar Mahasiswa Baru (MABIDAMA) </t>
    </r>
    <r>
      <rPr>
        <rFont val="Calibri"/>
        <sz val="8.0"/>
      </rPr>
      <t>(TB)</t>
    </r>
  </si>
  <si>
    <r>
      <t xml:space="preserve">Latihan Kursur Mahir Dasar (KMD) </t>
    </r>
    <r>
      <rPr>
        <rFont val="Calibri"/>
        <sz val="8.0"/>
      </rPr>
      <t>(TB)</t>
    </r>
  </si>
  <si>
    <t xml:space="preserve">    -    Snack KMD  [70 ORG x 2 KALI x 6 HARI]      </t>
  </si>
  <si>
    <r>
      <t xml:space="preserve">Kuliah Umum </t>
    </r>
    <r>
      <rPr>
        <rFont val="Calibri"/>
        <strike/>
        <sz val="8.0"/>
      </rPr>
      <t>(TB)</t>
    </r>
  </si>
  <si>
    <t>Fieldtrip Mahasiswa</t>
  </si>
  <si>
    <t xml:space="preserve">    -     Akomodasi dan Konsumsi (727 MHS X 4 HARI)</t>
  </si>
  <si>
    <t xml:space="preserve">    -     Publikasi, Spanduk, Dokumentasi, P3K</t>
  </si>
  <si>
    <t xml:space="preserve">    -     ATK, Fotocopy, penggandaan, penjilidan</t>
  </si>
  <si>
    <t xml:space="preserve">    -     Honor Pemandu lapang  [4 HARI x 4 ANKT X 8 JAM]</t>
  </si>
  <si>
    <t xml:space="preserve">    -     Biaya administrasi, kontribusi fieldtrip</t>
  </si>
  <si>
    <t xml:space="preserve">    -     Sewa Kendaraan/ Bis Besar Roda 6  [15 BIS x 4 HARI]</t>
  </si>
  <si>
    <t>bis</t>
  </si>
  <si>
    <t xml:space="preserve">    -     Perjalanan survey</t>
  </si>
  <si>
    <t>Pengembangan Laboratorium</t>
  </si>
  <si>
    <t xml:space="preserve">    -     Kebun praktek</t>
  </si>
  <si>
    <t>BLN</t>
  </si>
  <si>
    <t xml:space="preserve">    -     Pengelolaan Greenhouse</t>
  </si>
  <si>
    <t>PAKET</t>
  </si>
  <si>
    <t xml:space="preserve">    -     Pakan ternak sapi </t>
  </si>
  <si>
    <t>KG</t>
  </si>
  <si>
    <t xml:space="preserve">    -     Obat dan vitamin sapi </t>
  </si>
  <si>
    <t xml:space="preserve">    -     Peralatan kandang</t>
  </si>
  <si>
    <t>TAHUN</t>
  </si>
  <si>
    <t xml:space="preserve">    -     Laboratorium Penyuluhan</t>
  </si>
  <si>
    <t xml:space="preserve">    -     Laboratorium Benih</t>
  </si>
  <si>
    <t xml:space="preserve">    -     Laboratorium Pascapanen</t>
  </si>
  <si>
    <t xml:space="preserve">    -     Laboratorium Perlintan</t>
  </si>
  <si>
    <t xml:space="preserve">    -     Laboratorium Ilmu Dasar</t>
  </si>
  <si>
    <t xml:space="preserve">    -     Laboratorium Bioteknologi</t>
  </si>
  <si>
    <t xml:space="preserve">    -     Laboratorium Agribisnis</t>
  </si>
  <si>
    <t xml:space="preserve">    -     Laboraturium Alat Mesin Pertanian</t>
  </si>
  <si>
    <t>Penguatan Teaching Factory</t>
  </si>
  <si>
    <t xml:space="preserve">    -     Fasilitasi Pengelolaan Tefa</t>
  </si>
  <si>
    <t xml:space="preserve">   '  521111</t>
  </si>
  <si>
    <t>Belanja Keperluan Perkantoran</t>
  </si>
  <si>
    <t xml:space="preserve">    -     Penyelenggaraan sarana penunjang TEfa</t>
  </si>
  <si>
    <t>paket</t>
  </si>
  <si>
    <t xml:space="preserve">    -     Pengembangan TEFA Celeban (kebun, alsintan, prodi)</t>
  </si>
  <si>
    <t xml:space="preserve">    -     Pengembangan TEFA Banyakan</t>
  </si>
  <si>
    <t xml:space="preserve">    -     Pengembangan TEFA Sempu</t>
  </si>
  <si>
    <t xml:space="preserve">    -     Pengembangan TEFA Karangsari</t>
  </si>
  <si>
    <t xml:space="preserve">    -     Pengembangan TEFA Kultur Jaringan</t>
  </si>
  <si>
    <t xml:space="preserve">    -     Perlengkapan lapangan / wearpack</t>
  </si>
  <si>
    <t xml:space="preserve">    -     Honor Narasumber, praktisi</t>
  </si>
  <si>
    <t xml:space="preserve">    -     Perjalanan Narasumber, praktisi</t>
  </si>
  <si>
    <t xml:space="preserve">    -     Uang saku peserta pengembangan TEFA  [50 ORG x 2 HARI x 1 KALI]</t>
  </si>
  <si>
    <t xml:space="preserve">    -     Uang transport peserta pengembangan TEFA</t>
  </si>
  <si>
    <t xml:space="preserve">    -     Akomodasi dan Konsumsi pengembangan TEFA</t>
  </si>
  <si>
    <t>Pengembangan Prodi</t>
  </si>
  <si>
    <t xml:space="preserve">    -     Bahan pengembangan prodi</t>
  </si>
  <si>
    <t xml:space="preserve">    -     Bahan perlengkapan</t>
  </si>
  <si>
    <t xml:space="preserve">    -     Honor Narasumber Kuliah Tamu</t>
  </si>
  <si>
    <t xml:space="preserve">    -     Perjalanan Koordinasi, pelaksanaan, evaluasi</t>
  </si>
  <si>
    <t xml:space="preserve">    -     Perjalanan Pengembangan Prodi, magang</t>
  </si>
  <si>
    <t>Belanja Perjalanan Dinas Paket Meeting Luar Kota Kota</t>
  </si>
  <si>
    <t xml:space="preserve">    -     Uang saku peserta workshop SIAKAD</t>
  </si>
  <si>
    <t xml:space="preserve">    -     Uang transport peserta workshop SIAKAD</t>
  </si>
  <si>
    <t xml:space="preserve">    -     Akomodasi dan konsumsi workshop SIAKAD</t>
  </si>
  <si>
    <t>Persiapan Akreditasi Program Studi</t>
  </si>
  <si>
    <t xml:space="preserve">    -     Bahan Borang Akreditasi</t>
  </si>
  <si>
    <t xml:space="preserve">    -     Penggandaan, pelaporan, fc, dll</t>
  </si>
  <si>
    <t xml:space="preserve">    -     Honor narasumber</t>
  </si>
  <si>
    <t xml:space="preserve">    -     Perjalanan koordinasi Konsultasi</t>
  </si>
  <si>
    <t xml:space="preserve">    -     Uang saku peserta (30 orgx 2 hari x 2 kali)</t>
  </si>
  <si>
    <t xml:space="preserve">    -     Uang transport peserta (30 org x 2 kali)</t>
  </si>
  <si>
    <t xml:space="preserve">    -     Akomodasi dan konsumsi (30 orgx 1 hari x 2 kali)</t>
  </si>
  <si>
    <t>Akreditasi Perpustakaan</t>
  </si>
  <si>
    <t xml:space="preserve">    -     Honor Narasumber/Asessor  3 org x 3 OJ</t>
  </si>
  <si>
    <t xml:space="preserve">    -     Perjalanan narasumber/Asessor</t>
  </si>
  <si>
    <t xml:space="preserve">    -     Penggandaan, fotocopy, ATK dan pelaporan</t>
  </si>
  <si>
    <t xml:space="preserve">    -     Transport Koordinasi, Konsultasi, Sosialisasi dalam Kota</t>
  </si>
  <si>
    <t>Administrasi Penyelenggaraan Pendidikan</t>
  </si>
  <si>
    <r>
      <t xml:space="preserve">    -     Rapat penyelenggaraan pendid</t>
    </r>
    <r>
      <rPr>
        <rFont val="Calibri"/>
        <strike/>
        <sz val="8.0"/>
      </rPr>
      <t>ikan, senat, ujian, dll</t>
    </r>
  </si>
  <si>
    <t>BULAN</t>
  </si>
  <si>
    <t xml:space="preserve">    -     Pembuatan Kalender Pendidikan akademik</t>
  </si>
  <si>
    <t xml:space="preserve">    -     Pembuatan Kalender tahunan</t>
  </si>
  <si>
    <t xml:space="preserve">    -     Jasa Konsultan dan Pengelola SIAKAD</t>
  </si>
  <si>
    <t xml:space="preserve">     521811</t>
  </si>
  <si>
    <t>Belanja Barang Persediaan Barang Konsumsi</t>
  </si>
  <si>
    <t>THN</t>
  </si>
  <si>
    <t xml:space="preserve">    -     Honor Narasumber/Kapita Selekta</t>
  </si>
  <si>
    <t xml:space="preserve">    -     Perjalanan Koordinasi, Konsultasi luar kota</t>
  </si>
  <si>
    <t xml:space="preserve">    -     Uang saku peserta (50 orgx 3 hari 2 kali)</t>
  </si>
  <si>
    <t xml:space="preserve">    -     Uang transport peserta (50 org x 1 PP x 2 kali)</t>
  </si>
  <si>
    <t xml:space="preserve">    -     Akomodasi dan konsumsi (50 org x 2 hari x 2 kali)</t>
  </si>
  <si>
    <t>N</t>
  </si>
  <si>
    <t>Administrasi Umum</t>
  </si>
  <si>
    <t xml:space="preserve">    -     Biaya pengiriman Surat Dinas dan Laporan</t>
  </si>
  <si>
    <t xml:space="preserve">    -     Rapat koordinasi umum</t>
  </si>
  <si>
    <t xml:space="preserve">    -     Komputer Supplies</t>
  </si>
  <si>
    <t>UNIT</t>
  </si>
  <si>
    <t xml:space="preserve">    -     Honor Dokter dan Perawat</t>
  </si>
  <si>
    <t xml:space="preserve">    -     Penyelenggaraan Administrasi Perlengkapan</t>
  </si>
  <si>
    <t xml:space="preserve">    -     Jamuan Tamu</t>
  </si>
  <si>
    <t xml:space="preserve">    -     Penyelenggaraan Perpustakaan</t>
  </si>
  <si>
    <t xml:space="preserve">    -     Penyelenggaraan Kearsipan</t>
  </si>
  <si>
    <t xml:space="preserve">    -     Fasilitasi sarana asrama, perkantoran</t>
  </si>
  <si>
    <t>521111</t>
  </si>
  <si>
    <t xml:space="preserve">    -     Penyelenggaraan sarana kelas (kursi kuliah, dll)</t>
  </si>
  <si>
    <t xml:space="preserve">     '522191</t>
  </si>
  <si>
    <t>Belanja Jasa</t>
  </si>
  <si>
    <t xml:space="preserve">    -     blueprint sistem informasi dan software development</t>
  </si>
  <si>
    <t xml:space="preserve">    -     Perjalanan, Pembinaan, Pertemuan, koordinasi, Sosialisasi, narasumber </t>
  </si>
  <si>
    <t xml:space="preserve">    -     Transport koordinasi, Konsultasi, Sosialisasi dalam kota</t>
  </si>
  <si>
    <t>O</t>
  </si>
  <si>
    <t>Peningkatan Mutu Administrasi Kepegawaian</t>
  </si>
  <si>
    <t xml:space="preserve">    -     Rapat Pembinaan Pegawai</t>
  </si>
  <si>
    <t xml:space="preserve">    -     Bahan Penyelenggaraan Kepegawaian</t>
  </si>
  <si>
    <t>TW</t>
  </si>
  <si>
    <t xml:space="preserve">    -     Perlengkapan peserta pembinaan Jiwa korsa</t>
  </si>
  <si>
    <t xml:space="preserve">    -     Penggandaan, Pelaporan, FC, dll</t>
  </si>
  <si>
    <t xml:space="preserve">    -     Rapat persiapan jiwa korsa</t>
  </si>
  <si>
    <t xml:space="preserve">     -     Biaya Kesehtan Cek Bebas Narkoba</t>
  </si>
  <si>
    <t xml:space="preserve">     -     Fasilitasi Pembinaan Jiwa Korsa (120 org x 2 keg)</t>
  </si>
  <si>
    <t xml:space="preserve">    -     Perjalanan Kosultasi, Koordinasi dan Survey Lokasi</t>
  </si>
  <si>
    <t>P</t>
  </si>
  <si>
    <t>Penyelenggaraan Administrasi Keuangan</t>
  </si>
  <si>
    <t xml:space="preserve">    -     ATK, Penggandaan, pelaporan, fc, dll</t>
  </si>
  <si>
    <t xml:space="preserve">    -     Perjalanan, Konsultasi, Koordinasi, Sosialisasi, narasumber </t>
  </si>
  <si>
    <t>Q</t>
  </si>
  <si>
    <t>Penyusunan Program dan Rencana Kerja</t>
  </si>
  <si>
    <t xml:space="preserve">    -     Rapat</t>
  </si>
  <si>
    <t xml:space="preserve">    -     Perjalanan Penyusunan Program dan Rencana Kerja/Teknis Program</t>
  </si>
  <si>
    <t xml:space="preserve">    -     Perjalanan Pertemuan, Pembinaan, Sosialisasi, dan Koordinasi</t>
  </si>
  <si>
    <t xml:space="preserve">    -     Uang saku peserta (50 org x 3 harix 3 kali)</t>
  </si>
  <si>
    <t xml:space="preserve">    -     Uang transport peserta </t>
  </si>
  <si>
    <t xml:space="preserve">    -     Akomodasi dan konsumsi </t>
  </si>
  <si>
    <t>R</t>
  </si>
  <si>
    <t>Sinkronisasi Pelaksanaan Kegiatan</t>
  </si>
  <si>
    <t xml:space="preserve">    -     Perjalanan, Pembinaan, Pertemuan, koordinasi, dan Sinkronisasi</t>
  </si>
  <si>
    <t>S</t>
  </si>
  <si>
    <t xml:space="preserve">    -     Uang saku peserta </t>
  </si>
  <si>
    <t>T</t>
  </si>
  <si>
    <t>Pengelolaan Website dan Informasi Publik</t>
  </si>
  <si>
    <t xml:space="preserve">    -     Honor Penulis Artikel Naskah</t>
  </si>
  <si>
    <t xml:space="preserve">    -     Perbaikan Data Web</t>
  </si>
  <si>
    <t xml:space="preserve">     522191</t>
  </si>
  <si>
    <t>Belanja Jasa Lainnya</t>
  </si>
  <si>
    <t xml:space="preserve">    -     Penanyangan Berita, Media &amp; Sosial</t>
  </si>
  <si>
    <t xml:space="preserve">    -     Sewa Hosting dan Domain</t>
  </si>
  <si>
    <t xml:space="preserve">    -     Jasa Konsultan</t>
  </si>
  <si>
    <t>U</t>
  </si>
  <si>
    <t xml:space="preserve">UPPM Pemberdayaan BP3K </t>
  </si>
  <si>
    <t xml:space="preserve">    -     Bahan Pengembangan Regenerasi Petani</t>
  </si>
  <si>
    <t xml:space="preserve">    -     Penggandaan, Pelaporan, FC, Dll</t>
  </si>
  <si>
    <t>thn</t>
  </si>
  <si>
    <t xml:space="preserve">    -     Konsumsi Kegiatan Pengembangan BP3K  [12 LOK x 27 ORG x 2 HARI]</t>
  </si>
  <si>
    <t xml:space="preserve">    -     Perlengkapan Peserta regenerasi petani  [12 LOK x 20 ORG]</t>
  </si>
  <si>
    <t xml:space="preserve">    -     Honor Fasilitator  [12 LOK x 2 HARI x 8 JAM]</t>
  </si>
  <si>
    <t xml:space="preserve">    -     Honor Panitia  [12 LOK x 2 ORG]</t>
  </si>
  <si>
    <t xml:space="preserve">    -     Uang Saku Pemuda Petani  [12 LOK x 20 ORG x 2 HARI]</t>
  </si>
  <si>
    <t xml:space="preserve">    -     Perjalanan Monev, Koordinasi, Pendampingan  (14 kali x 12 Kec)</t>
  </si>
  <si>
    <t xml:space="preserve">    -     Perjalanan Pengabdian Masyarakat / Pemberdayaan Kelompok</t>
  </si>
  <si>
    <t xml:space="preserve">    -     Bantuan Transport Pemuda Petani [ 12 lokx 20 org x 2 hr]</t>
  </si>
  <si>
    <t xml:space="preserve">    -     Bantuan Transport Panitia  [12 LOK x 2 ORG x 2 HARI]</t>
  </si>
  <si>
    <t xml:space="preserve">    -     Bantuan trasnsport Narsum</t>
  </si>
  <si>
    <t>V</t>
  </si>
  <si>
    <t>UPPM Penerbitan Jurnal</t>
  </si>
  <si>
    <t xml:space="preserve">    -     Pengiriman Edisi Jurnal</t>
  </si>
  <si>
    <t xml:space="preserve">    -     Penggandaan</t>
  </si>
  <si>
    <t>EKS</t>
  </si>
  <si>
    <t xml:space="preserve">    -     Honor Penyunting  [2 EDS x 5 ORG]</t>
  </si>
  <si>
    <t>OTER</t>
  </si>
  <si>
    <t xml:space="preserve">    -     Honor Pelaksana Sekretariat  [2 EDS x 3 ORG]</t>
  </si>
  <si>
    <t xml:space="preserve">    -     Honor Mitra Bestari [2 EDS x 3 ORG]</t>
  </si>
  <si>
    <t xml:space="preserve">    -     Honor Desain Grafis dan Fotografer  [2 EDS x 1 ORG]</t>
  </si>
  <si>
    <t xml:space="preserve">    -     Honor Penanggung Jawab</t>
  </si>
  <si>
    <t>W</t>
  </si>
  <si>
    <t>UPPM Optimalisasi Pemanfaatan Alsintan (OPSIN) di Kabupaten Mitra</t>
  </si>
  <si>
    <t xml:space="preserve">    -     Perlengkapan Peserta dan Panitia  [60 ORG x 2 LOKX2 kali]</t>
  </si>
  <si>
    <t xml:space="preserve">    -     ATK, Fotocopy, Penjilidan, Pelaporan, dll</t>
  </si>
  <si>
    <t xml:space="preserve">    -     Honor Moderator</t>
  </si>
  <si>
    <t xml:space="preserve">    -     Perjalanan Koordinasi, Konsultasi, monev, dll</t>
  </si>
  <si>
    <t xml:space="preserve">    -     Konsumsi Peserta dan panitia [60 ORG x 2 Lok. x 1 HARI x2 KALI]</t>
  </si>
  <si>
    <t xml:space="preserve">    -     Unag saku Peserta dan panitia [60 ORG x 2 Lok. x 1 HARI x2 KALI]</t>
  </si>
  <si>
    <t xml:space="preserve">    -     Bantuan Transport Peserta dan panitia [60 ORG x 2 Lok. x 1 HARI x2 KALI]</t>
  </si>
  <si>
    <t>X</t>
  </si>
  <si>
    <t>UPPM Workshop Metodologi Penulisan Jurnal Ilmiah Terakrediasi dan Open Jurnal System</t>
  </si>
  <si>
    <t xml:space="preserve">    -     Akomodasi dan Konsumsi  [(30+15) ORG x 2 HARI x 1 KALI]</t>
  </si>
  <si>
    <t xml:space="preserve">    -     Uang saku workshop [(30+15) ORG x 2 HARI x 1 KALI]</t>
  </si>
  <si>
    <t xml:space="preserve">    -     Transport Lokal  [(30+15) ORG x 1 KALI]</t>
  </si>
  <si>
    <t xml:space="preserve">    -     Perjalanan Konsultasi dan Koordinasi</t>
  </si>
  <si>
    <t>Y</t>
  </si>
  <si>
    <t>UPPM Sosialisasi Hasil Diklat / Pelatihan / Magang</t>
  </si>
  <si>
    <t xml:space="preserve">    -     Konsumsi Pertemuan  [55 ORG x 1 HARI x 12 KALI]</t>
  </si>
  <si>
    <t>Z</t>
  </si>
  <si>
    <t xml:space="preserve">UPPM PENYUSUNAN RENCANA INDUK </t>
  </si>
  <si>
    <t xml:space="preserve">    -     Uang saku peserta (30 orgx 3 hari)</t>
  </si>
  <si>
    <t xml:space="preserve">    -     Uang transport peserta (30 org)</t>
  </si>
  <si>
    <t xml:space="preserve">    -     Akomodasi dan konsumsi (30 org x 2 hari)</t>
  </si>
  <si>
    <t>AA</t>
  </si>
  <si>
    <t>DIES NATALIS</t>
  </si>
  <si>
    <t xml:space="preserve">   -     Konsumsi Panitia dan Peserta Open Ceremony</t>
  </si>
  <si>
    <t xml:space="preserve">    -     Bahan penyelenggaran (Tumpeng, merpati, dll) open ceremony</t>
  </si>
  <si>
    <t xml:space="preserve">    -     Dekorasi, Spanduk, Banner, Fotobooth, FC  dll open ceremony</t>
  </si>
  <si>
    <t xml:space="preserve">   -     Konsumsi Panitia dan Peserta Dialog Kebangsaan (206+15)</t>
  </si>
  <si>
    <t xml:space="preserve">    -     Dekorasi, Spanduk, Banner dll dialog kebangsaaan</t>
  </si>
  <si>
    <t xml:space="preserve">    -     Sewa Alat dan Fasilitasi Kegt Dies Natalis open ceremony (tenda, panggung, kostum)</t>
  </si>
  <si>
    <t xml:space="preserve">    -     Sewa Kostum Kegt Dies Natalis dialog kebangsaan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</si>
</sst>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4">
    <font>
      <sz val="10.0"/>
      <color rgb="FF000000"/>
      <name val="Arial"/>
    </font>
    <font/>
    <font>
      <color theme="1"/>
      <name val="Arial"/>
    </font>
    <font>
      <sz val="8.0"/>
      <name val="Calibri"/>
    </font>
    <font>
      <sz val="8.0"/>
      <color theme="1"/>
      <name val="Calibri"/>
    </font>
    <font>
      <u/>
      <sz val="8.0"/>
      <color theme="1"/>
      <name val="Calibri"/>
    </font>
    <font>
      <sz val="11.0"/>
      <name val="Calibri"/>
    </font>
    <font>
      <u/>
      <sz val="8.0"/>
      <color theme="1"/>
      <name val="Calibri"/>
    </font>
    <font>
      <u/>
      <sz val="8.0"/>
      <color theme="1"/>
      <name val="Calibri"/>
    </font>
    <font>
      <strike/>
      <sz val="8.0"/>
      <name val="Calibri"/>
    </font>
    <font>
      <strike/>
      <sz val="8.0"/>
      <color theme="1"/>
      <name val="Calibri"/>
    </font>
    <font>
      <u/>
      <sz val="8.0"/>
      <color theme="1"/>
      <name val="Calibri"/>
    </font>
    <font>
      <u/>
      <sz val="8.0"/>
      <name val="Calibri"/>
    </font>
    <font>
      <u/>
      <sz val="8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FF99"/>
        <bgColor rgb="FFFFFF99"/>
      </patternFill>
    </fill>
    <fill>
      <patternFill patternType="solid">
        <fgColor rgb="FFCCFF99"/>
        <bgColor rgb="FFCCFF99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164" xfId="0" applyFont="1" applyNumberFormat="1"/>
    <xf borderId="1" fillId="2" fontId="3" numFmtId="0" xfId="0" applyBorder="1" applyFill="1" applyFont="1"/>
    <xf borderId="2" fillId="2" fontId="3" numFmtId="0" xfId="0" applyAlignment="1" applyBorder="1" applyFont="1">
      <alignment shrinkToFit="0" wrapText="1"/>
    </xf>
    <xf borderId="2" fillId="2" fontId="3" numFmtId="0" xfId="0" applyAlignment="1" applyBorder="1" applyFont="1">
      <alignment horizontal="right"/>
    </xf>
    <xf borderId="2" fillId="2" fontId="3" numFmtId="0" xfId="0" applyBorder="1" applyFont="1"/>
    <xf borderId="2" fillId="2" fontId="3" numFmtId="164" xfId="0" applyAlignment="1" applyBorder="1" applyFont="1" applyNumberFormat="1">
      <alignment horizontal="right"/>
    </xf>
    <xf borderId="2" fillId="2" fontId="4" numFmtId="164" xfId="0" applyAlignment="1" applyBorder="1" applyFont="1" applyNumberFormat="1">
      <alignment horizontal="center"/>
    </xf>
    <xf borderId="1" fillId="3" fontId="3" numFmtId="0" xfId="0" applyBorder="1" applyFill="1" applyFont="1"/>
    <xf borderId="2" fillId="3" fontId="3" numFmtId="0" xfId="0" applyAlignment="1" applyBorder="1" applyFont="1">
      <alignment shrinkToFit="0" wrapText="1"/>
    </xf>
    <xf borderId="2" fillId="3" fontId="3" numFmtId="0" xfId="0" applyAlignment="1" applyBorder="1" applyFont="1">
      <alignment horizontal="right"/>
    </xf>
    <xf borderId="2" fillId="3" fontId="3" numFmtId="0" xfId="0" applyBorder="1" applyFont="1"/>
    <xf borderId="2" fillId="3" fontId="3" numFmtId="164" xfId="0" applyAlignment="1" applyBorder="1" applyFont="1" applyNumberFormat="1">
      <alignment horizontal="right"/>
    </xf>
    <xf borderId="2" fillId="3" fontId="4" numFmtId="164" xfId="0" applyAlignment="1" applyBorder="1" applyFont="1" applyNumberFormat="1">
      <alignment horizontal="center"/>
    </xf>
    <xf borderId="1" fillId="4" fontId="3" numFmtId="0" xfId="0" applyBorder="1" applyFill="1" applyFont="1"/>
    <xf borderId="2" fillId="4" fontId="3" numFmtId="0" xfId="0" applyAlignment="1" applyBorder="1" applyFont="1">
      <alignment shrinkToFit="0" wrapText="1"/>
    </xf>
    <xf borderId="2" fillId="4" fontId="3" numFmtId="0" xfId="0" applyAlignment="1" applyBorder="1" applyFont="1">
      <alignment horizontal="right"/>
    </xf>
    <xf borderId="2" fillId="4" fontId="3" numFmtId="0" xfId="0" applyBorder="1" applyFont="1"/>
    <xf borderId="2" fillId="4" fontId="3" numFmtId="164" xfId="0" applyAlignment="1" applyBorder="1" applyFont="1" applyNumberFormat="1">
      <alignment horizontal="right"/>
    </xf>
    <xf borderId="2" fillId="4" fontId="4" numFmtId="164" xfId="0" applyAlignment="1" applyBorder="1" applyFont="1" applyNumberFormat="1">
      <alignment horizontal="right"/>
    </xf>
    <xf borderId="1" fillId="5" fontId="3" numFmtId="0" xfId="0" applyBorder="1" applyFill="1" applyFont="1"/>
    <xf borderId="2" fillId="5" fontId="3" numFmtId="0" xfId="0" applyAlignment="1" applyBorder="1" applyFont="1">
      <alignment shrinkToFit="0" wrapText="1"/>
    </xf>
    <xf borderId="2" fillId="5" fontId="3" numFmtId="0" xfId="0" applyAlignment="1" applyBorder="1" applyFont="1">
      <alignment horizontal="right"/>
    </xf>
    <xf borderId="2" fillId="5" fontId="3" numFmtId="0" xfId="0" applyBorder="1" applyFont="1"/>
    <xf borderId="2" fillId="5" fontId="3" numFmtId="164" xfId="0" applyAlignment="1" applyBorder="1" applyFont="1" applyNumberFormat="1">
      <alignment horizontal="right"/>
    </xf>
    <xf borderId="2" fillId="5" fontId="4" numFmtId="164" xfId="0" applyAlignment="1" applyBorder="1" applyFont="1" applyNumberFormat="1">
      <alignment horizontal="right"/>
    </xf>
    <xf borderId="1" fillId="6" fontId="3" numFmtId="0" xfId="0" applyBorder="1" applyFill="1" applyFont="1"/>
    <xf borderId="2" fillId="6" fontId="3" numFmtId="0" xfId="0" applyAlignment="1" applyBorder="1" applyFont="1">
      <alignment shrinkToFit="0" wrapText="1"/>
    </xf>
    <xf borderId="2" fillId="6" fontId="3" numFmtId="0" xfId="0" applyAlignment="1" applyBorder="1" applyFont="1">
      <alignment horizontal="right"/>
    </xf>
    <xf borderId="2" fillId="6" fontId="3" numFmtId="0" xfId="0" applyBorder="1" applyFont="1"/>
    <xf borderId="2" fillId="6" fontId="3" numFmtId="164" xfId="0" applyAlignment="1" applyBorder="1" applyFont="1" applyNumberFormat="1">
      <alignment horizontal="right"/>
    </xf>
    <xf borderId="2" fillId="6" fontId="4" numFmtId="164" xfId="0" applyAlignment="1" applyBorder="1" applyFont="1" applyNumberFormat="1">
      <alignment horizontal="right"/>
    </xf>
    <xf borderId="1" fillId="7" fontId="3" numFmtId="0" xfId="0" applyBorder="1" applyFill="1" applyFont="1"/>
    <xf borderId="2" fillId="7" fontId="3" numFmtId="0" xfId="0" applyAlignment="1" applyBorder="1" applyFont="1">
      <alignment shrinkToFit="0" wrapText="1"/>
    </xf>
    <xf borderId="2" fillId="7" fontId="3" numFmtId="0" xfId="0" applyAlignment="1" applyBorder="1" applyFont="1">
      <alignment horizontal="right"/>
    </xf>
    <xf borderId="2" fillId="7" fontId="3" numFmtId="0" xfId="0" applyBorder="1" applyFont="1"/>
    <xf borderId="2" fillId="7" fontId="3" numFmtId="164" xfId="0" applyAlignment="1" applyBorder="1" applyFont="1" applyNumberFormat="1">
      <alignment horizontal="right"/>
    </xf>
    <xf borderId="2" fillId="7" fontId="4" numFmtId="164" xfId="0" applyAlignment="1" applyBorder="1" applyFont="1" applyNumberFormat="1">
      <alignment horizontal="right"/>
    </xf>
    <xf borderId="2" fillId="7" fontId="5" numFmtId="164" xfId="0" applyAlignment="1" applyBorder="1" applyFont="1" applyNumberFormat="1">
      <alignment horizontal="right"/>
    </xf>
    <xf borderId="1" fillId="0" fontId="3" numFmtId="0" xfId="0" applyBorder="1" applyFont="1"/>
    <xf borderId="2" fillId="0" fontId="3" numFmtId="0" xfId="0" applyAlignment="1" applyBorder="1" applyFont="1">
      <alignment shrinkToFit="0" wrapText="1"/>
    </xf>
    <xf borderId="2" fillId="0" fontId="3" numFmtId="0" xfId="0" applyAlignment="1" applyBorder="1" applyFont="1">
      <alignment horizontal="right"/>
    </xf>
    <xf borderId="2" fillId="0" fontId="3" numFmtId="0" xfId="0" applyBorder="1" applyFont="1"/>
    <xf borderId="2" fillId="0" fontId="3" numFmtId="164" xfId="0" applyAlignment="1" applyBorder="1" applyFont="1" applyNumberFormat="1">
      <alignment horizontal="right"/>
    </xf>
    <xf borderId="2" fillId="0" fontId="4" numFmtId="164" xfId="0" applyAlignment="1" applyBorder="1" applyFont="1" applyNumberFormat="1">
      <alignment horizontal="right"/>
    </xf>
    <xf borderId="2" fillId="7" fontId="4" numFmtId="0" xfId="0" applyAlignment="1" applyBorder="1" applyFont="1">
      <alignment horizontal="right"/>
    </xf>
    <xf borderId="1" fillId="0" fontId="6" numFmtId="0" xfId="0" applyBorder="1" applyFont="1"/>
    <xf borderId="2" fillId="0" fontId="6" numFmtId="0" xfId="0" applyBorder="1" applyFont="1"/>
    <xf borderId="2" fillId="7" fontId="3" numFmtId="0" xfId="0" applyAlignment="1" applyBorder="1" applyFont="1">
      <alignment horizontal="right" readingOrder="0"/>
    </xf>
    <xf quotePrefix="1" borderId="2" fillId="7" fontId="3" numFmtId="0" xfId="0" applyAlignment="1" applyBorder="1" applyFont="1">
      <alignment shrinkToFit="0" wrapText="1"/>
    </xf>
    <xf borderId="2" fillId="7" fontId="4" numFmtId="165" xfId="0" applyAlignment="1" applyBorder="1" applyFont="1" applyNumberFormat="1">
      <alignment horizontal="right"/>
    </xf>
    <xf borderId="1" fillId="7" fontId="6" numFmtId="164" xfId="0" applyBorder="1" applyFont="1" applyNumberFormat="1"/>
    <xf borderId="1" fillId="7" fontId="3" numFmtId="0" xfId="0" applyAlignment="1" applyBorder="1" applyFont="1">
      <alignment horizontal="right"/>
    </xf>
    <xf borderId="2" fillId="0" fontId="4" numFmtId="0" xfId="0" applyAlignment="1" applyBorder="1" applyFont="1">
      <alignment shrinkToFit="0" wrapText="1"/>
    </xf>
    <xf borderId="2" fillId="0" fontId="7" numFmtId="164" xfId="0" applyAlignment="1" applyBorder="1" applyFont="1" applyNumberFormat="1">
      <alignment horizontal="right"/>
    </xf>
    <xf borderId="1" fillId="7" fontId="6" numFmtId="0" xfId="0" applyBorder="1" applyFont="1"/>
    <xf borderId="2" fillId="7" fontId="6" numFmtId="0" xfId="0" applyBorder="1" applyFont="1"/>
    <xf borderId="2" fillId="7" fontId="3" numFmtId="166" xfId="0" applyBorder="1" applyFont="1" applyNumberFormat="1"/>
    <xf borderId="2" fillId="7" fontId="6" numFmtId="164" xfId="0" applyBorder="1" applyFont="1" applyNumberFormat="1"/>
    <xf borderId="2" fillId="7" fontId="8" numFmtId="166" xfId="0" applyAlignment="1" applyBorder="1" applyFont="1" applyNumberFormat="1">
      <alignment horizontal="right"/>
    </xf>
    <xf borderId="2" fillId="7" fontId="3" numFmtId="166" xfId="0" applyAlignment="1" applyBorder="1" applyFont="1" applyNumberFormat="1">
      <alignment horizontal="right"/>
    </xf>
    <xf borderId="2" fillId="7" fontId="4" numFmtId="166" xfId="0" applyAlignment="1" applyBorder="1" applyFont="1" applyNumberFormat="1">
      <alignment horizontal="right"/>
    </xf>
    <xf borderId="1" fillId="7" fontId="3" numFmtId="166" xfId="0" applyBorder="1" applyFont="1" applyNumberFormat="1"/>
    <xf borderId="2" fillId="7" fontId="9" numFmtId="166" xfId="0" applyBorder="1" applyFont="1" applyNumberFormat="1"/>
    <xf borderId="2" fillId="7" fontId="9" numFmtId="164" xfId="0" applyAlignment="1" applyBorder="1" applyFont="1" applyNumberFormat="1">
      <alignment horizontal="right"/>
    </xf>
    <xf borderId="2" fillId="7" fontId="9" numFmtId="166" xfId="0" applyAlignment="1" applyBorder="1" applyFont="1" applyNumberFormat="1">
      <alignment horizontal="right"/>
    </xf>
    <xf borderId="2" fillId="7" fontId="10" numFmtId="166" xfId="0" applyAlignment="1" applyBorder="1" applyFont="1" applyNumberFormat="1">
      <alignment horizontal="right"/>
    </xf>
    <xf quotePrefix="1" borderId="1" fillId="7" fontId="3" numFmtId="166" xfId="0" applyAlignment="1" applyBorder="1" applyFont="1" applyNumberFormat="1">
      <alignment horizontal="center"/>
    </xf>
    <xf borderId="2" fillId="7" fontId="3" numFmtId="166" xfId="0" applyAlignment="1" applyBorder="1" applyFont="1" applyNumberFormat="1">
      <alignment shrinkToFit="0" wrapText="1"/>
    </xf>
    <xf borderId="2" fillId="0" fontId="3" numFmtId="0" xfId="0" applyAlignment="1" applyBorder="1" applyFont="1">
      <alignment readingOrder="0" shrinkToFit="0" wrapText="1"/>
    </xf>
    <xf borderId="2" fillId="0" fontId="3" numFmtId="166" xfId="0" applyBorder="1" applyFont="1" applyNumberFormat="1"/>
    <xf borderId="2" fillId="0" fontId="3" numFmtId="166" xfId="0" applyAlignment="1" applyBorder="1" applyFont="1" applyNumberFormat="1">
      <alignment horizontal="right"/>
    </xf>
    <xf borderId="1" fillId="0" fontId="3" numFmtId="166" xfId="0" applyBorder="1" applyFont="1" applyNumberFormat="1"/>
    <xf borderId="2" fillId="0" fontId="6" numFmtId="164" xfId="0" applyBorder="1" applyFont="1" applyNumberFormat="1"/>
    <xf borderId="2" fillId="0" fontId="11" numFmtId="166" xfId="0" applyAlignment="1" applyBorder="1" applyFont="1" applyNumberFormat="1">
      <alignment horizontal="right"/>
    </xf>
    <xf borderId="2" fillId="0" fontId="4" numFmtId="166" xfId="0" applyAlignment="1" applyBorder="1" applyFont="1" applyNumberFormat="1">
      <alignment horizontal="right"/>
    </xf>
    <xf quotePrefix="1" borderId="1" fillId="0" fontId="3" numFmtId="166" xfId="0" applyAlignment="1" applyBorder="1" applyFont="1" applyNumberFormat="1">
      <alignment horizontal="center"/>
    </xf>
    <xf borderId="2" fillId="7" fontId="3" numFmtId="164" xfId="0" applyAlignment="1" applyBorder="1" applyFont="1" applyNumberFormat="1">
      <alignment horizontal="right" shrinkToFit="0" wrapText="1"/>
    </xf>
    <xf borderId="2" fillId="7" fontId="3" numFmtId="166" xfId="0" applyAlignment="1" applyBorder="1" applyFont="1" applyNumberFormat="1">
      <alignment horizontal="right" shrinkToFit="0" wrapText="1"/>
    </xf>
    <xf borderId="2" fillId="7" fontId="4" numFmtId="166" xfId="0" applyAlignment="1" applyBorder="1" applyFont="1" applyNumberFormat="1">
      <alignment horizontal="right" shrinkToFit="0" wrapText="1"/>
    </xf>
    <xf borderId="1" fillId="0" fontId="3" numFmtId="0" xfId="0" applyAlignment="1" applyBorder="1" applyFont="1">
      <alignment horizontal="center"/>
    </xf>
    <xf borderId="2" fillId="0" fontId="12" numFmtId="164" xfId="0" applyAlignment="1" applyBorder="1" applyFont="1" applyNumberFormat="1">
      <alignment horizontal="right"/>
    </xf>
    <xf borderId="1" fillId="0" fontId="3" numFmtId="166" xfId="0" applyAlignment="1" applyBorder="1" applyFont="1" applyNumberFormat="1">
      <alignment horizontal="center"/>
    </xf>
    <xf borderId="2" fillId="7" fontId="3" numFmtId="165" xfId="0" applyAlignment="1" applyBorder="1" applyFont="1" applyNumberFormat="1">
      <alignment horizontal="right"/>
    </xf>
    <xf borderId="1" fillId="7" fontId="3" numFmtId="166" xfId="0" applyAlignment="1" applyBorder="1" applyFont="1" applyNumberFormat="1">
      <alignment horizontal="center"/>
    </xf>
    <xf borderId="2" fillId="7" fontId="6" numFmtId="165" xfId="0" applyBorder="1" applyFont="1" applyNumberFormat="1"/>
    <xf borderId="1" fillId="0" fontId="6" numFmtId="166" xfId="0" applyBorder="1" applyFont="1" applyNumberFormat="1"/>
    <xf quotePrefix="1" borderId="1" fillId="0" fontId="6" numFmtId="166" xfId="0" applyBorder="1" applyFont="1" applyNumberFormat="1"/>
    <xf borderId="1" fillId="7" fontId="9" numFmtId="166" xfId="0" applyBorder="1" applyFont="1" applyNumberFormat="1"/>
    <xf borderId="2" fillId="7" fontId="9" numFmtId="166" xfId="0" applyAlignment="1" applyBorder="1" applyFont="1" applyNumberFormat="1">
      <alignment shrinkToFit="0" wrapText="1"/>
    </xf>
    <xf borderId="2" fillId="0" fontId="3" numFmtId="166" xfId="0" applyAlignment="1" applyBorder="1" applyFont="1" applyNumberFormat="1">
      <alignment shrinkToFit="0" wrapText="1"/>
    </xf>
    <xf borderId="2" fillId="0" fontId="13" numFmtId="166" xfId="0" applyAlignment="1" applyBorder="1" applyFont="1" applyNumberFormat="1">
      <alignment horizontal="right"/>
    </xf>
    <xf borderId="2" fillId="7" fontId="4" numFmtId="0" xfId="0" applyAlignment="1" applyBorder="1" applyFont="1">
      <alignment shrinkToFit="0" wrapText="1"/>
    </xf>
    <xf borderId="1" fillId="0" fontId="9" numFmtId="0" xfId="0" applyBorder="1" applyFont="1"/>
    <xf borderId="2" fillId="0" fontId="10" numFmtId="0" xfId="0" applyAlignment="1" applyBorder="1" applyFont="1">
      <alignment shrinkToFit="0" wrapText="1"/>
    </xf>
    <xf borderId="2" fillId="0" fontId="9" numFmtId="0" xfId="0" applyAlignment="1" applyBorder="1" applyFont="1">
      <alignment horizontal="right"/>
    </xf>
    <xf borderId="2" fillId="0" fontId="9" numFmtId="0" xfId="0" applyBorder="1" applyFont="1"/>
    <xf borderId="2" fillId="0" fontId="9" numFmtId="164" xfId="0" applyAlignment="1" applyBorder="1" applyFont="1" applyNumberFormat="1">
      <alignment horizontal="right"/>
    </xf>
    <xf borderId="2" fillId="0" fontId="6" numFmtId="166" xfId="0" applyBorder="1" applyFont="1" applyNumberFormat="1"/>
    <xf borderId="1" fillId="7" fontId="3" numFmtId="0" xfId="0" applyAlignment="1" applyBorder="1" applyFont="1">
      <alignment horizontal="center"/>
    </xf>
    <xf quotePrefix="1" borderId="1" fillId="7" fontId="3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  <c r="D1" s="2"/>
      <c r="E1" s="3" t="s">
        <v>3</v>
      </c>
      <c r="F1" s="3" t="s">
        <v>4</v>
      </c>
    </row>
    <row r="2">
      <c r="A2" s="4" t="s">
        <v>5</v>
      </c>
      <c r="B2" s="5" t="s">
        <v>6</v>
      </c>
      <c r="C2" s="6">
        <v>0.0</v>
      </c>
      <c r="D2" s="7" t="s">
        <v>7</v>
      </c>
      <c r="E2" s="8">
        <v>0.0</v>
      </c>
      <c r="F2" s="9" t="str">
        <f>F3</f>
        <v>#ERROR!</v>
      </c>
    </row>
    <row r="3">
      <c r="A3" s="10" t="s">
        <v>8</v>
      </c>
      <c r="B3" s="11" t="s">
        <v>9</v>
      </c>
      <c r="C3" s="12">
        <v>0.0</v>
      </c>
      <c r="D3" s="13" t="s">
        <v>7</v>
      </c>
      <c r="E3" s="14">
        <v>0.0</v>
      </c>
      <c r="F3" s="15" t="str">
        <f>N9+[1]KETENAGAAN!N8+'[1]PENDAMPINGAN NON KSTM'!O8+[1]KSTM!O17+[1]PWMP!O8+[1]KLEMBGAAN!O8+'[1]MODAL N PNBP '!O8+'[1]MODAL N PNBP '!O52+'[1]LAYN PRKNTRN.'!N8</f>
        <v>#ERROR!</v>
      </c>
    </row>
    <row r="4">
      <c r="A4" s="16" t="s">
        <v>10</v>
      </c>
      <c r="B4" s="17" t="s">
        <v>11</v>
      </c>
      <c r="C4" s="18">
        <v>593.0</v>
      </c>
      <c r="D4" s="19" t="s">
        <v>12</v>
      </c>
      <c r="E4" s="20">
        <v>0.0</v>
      </c>
      <c r="F4" s="21">
        <f>F5+F296+F371</f>
        <v>16394941000</v>
      </c>
    </row>
    <row r="5">
      <c r="A5" s="22" t="s">
        <v>13</v>
      </c>
      <c r="B5" s="23" t="s">
        <v>14</v>
      </c>
      <c r="C5" s="24">
        <v>0.0</v>
      </c>
      <c r="D5" s="25" t="s">
        <v>7</v>
      </c>
      <c r="E5" s="26">
        <v>0.0</v>
      </c>
      <c r="F5" s="27">
        <f>F6+F20+F91+F102</f>
        <v>9170586000</v>
      </c>
    </row>
    <row r="6">
      <c r="A6" s="28" t="s">
        <v>15</v>
      </c>
      <c r="B6" s="29" t="s">
        <v>16</v>
      </c>
      <c r="C6" s="30">
        <v>0.0</v>
      </c>
      <c r="D6" s="31" t="s">
        <v>7</v>
      </c>
      <c r="E6" s="32">
        <v>0.0</v>
      </c>
      <c r="F6" s="33">
        <f>F7</f>
        <v>134000000</v>
      </c>
    </row>
    <row r="7">
      <c r="A7" s="34" t="s">
        <v>17</v>
      </c>
      <c r="B7" s="35" t="s">
        <v>18</v>
      </c>
      <c r="C7" s="36">
        <v>0.0</v>
      </c>
      <c r="D7" s="37" t="s">
        <v>7</v>
      </c>
      <c r="E7" s="38">
        <v>0.0</v>
      </c>
      <c r="F7" s="39">
        <f>F8+F12+F14+F16</f>
        <v>134000000</v>
      </c>
    </row>
    <row r="8">
      <c r="A8" s="34" t="s">
        <v>19</v>
      </c>
      <c r="B8" s="35" t="s">
        <v>20</v>
      </c>
      <c r="C8" s="36">
        <v>0.0</v>
      </c>
      <c r="D8" s="37" t="s">
        <v>7</v>
      </c>
      <c r="E8" s="38">
        <v>0.0</v>
      </c>
      <c r="F8" s="40">
        <f>SUM(F9:F11)</f>
        <v>23000000</v>
      </c>
    </row>
    <row r="9">
      <c r="A9" s="34" t="s">
        <v>7</v>
      </c>
      <c r="B9" s="35" t="s">
        <v>21</v>
      </c>
      <c r="C9" s="36">
        <v>2.0</v>
      </c>
      <c r="D9" s="37" t="s">
        <v>22</v>
      </c>
      <c r="E9" s="38">
        <v>1.0E7</v>
      </c>
      <c r="F9" s="39">
        <f t="shared" ref="F9:F11" si="1">C9*E9</f>
        <v>20000000</v>
      </c>
    </row>
    <row r="10">
      <c r="A10" s="34" t="s">
        <v>7</v>
      </c>
      <c r="B10" s="35" t="s">
        <v>23</v>
      </c>
      <c r="C10" s="36">
        <v>2.0</v>
      </c>
      <c r="D10" s="37" t="s">
        <v>22</v>
      </c>
      <c r="E10" s="38">
        <v>1000000.0</v>
      </c>
      <c r="F10" s="39">
        <f t="shared" si="1"/>
        <v>2000000</v>
      </c>
    </row>
    <row r="11">
      <c r="A11" s="34" t="s">
        <v>7</v>
      </c>
      <c r="B11" s="35" t="s">
        <v>24</v>
      </c>
      <c r="C11" s="36">
        <v>2.0</v>
      </c>
      <c r="D11" s="37" t="s">
        <v>22</v>
      </c>
      <c r="E11" s="38">
        <v>500000.0</v>
      </c>
      <c r="F11" s="39">
        <f t="shared" si="1"/>
        <v>1000000</v>
      </c>
    </row>
    <row r="12">
      <c r="A12" s="34" t="s">
        <v>25</v>
      </c>
      <c r="B12" s="35" t="s">
        <v>26</v>
      </c>
      <c r="C12" s="36">
        <v>0.0</v>
      </c>
      <c r="D12" s="37" t="s">
        <v>7</v>
      </c>
      <c r="E12" s="38">
        <v>0.0</v>
      </c>
      <c r="F12" s="40">
        <f>SUM(F13)</f>
        <v>1800000</v>
      </c>
    </row>
    <row r="13">
      <c r="A13" s="34" t="s">
        <v>7</v>
      </c>
      <c r="B13" s="35" t="s">
        <v>27</v>
      </c>
      <c r="C13" s="36">
        <v>2.0</v>
      </c>
      <c r="D13" s="37" t="s">
        <v>28</v>
      </c>
      <c r="E13" s="38">
        <v>900000.0</v>
      </c>
      <c r="F13" s="39">
        <f>C13*E13</f>
        <v>1800000</v>
      </c>
    </row>
    <row r="14">
      <c r="A14" s="34" t="s">
        <v>29</v>
      </c>
      <c r="B14" s="35" t="s">
        <v>30</v>
      </c>
      <c r="C14" s="36">
        <v>0.0</v>
      </c>
      <c r="D14" s="37" t="s">
        <v>7</v>
      </c>
      <c r="E14" s="38">
        <v>0.0</v>
      </c>
      <c r="F14" s="40">
        <f>SUM(F15)</f>
        <v>15000000</v>
      </c>
    </row>
    <row r="15">
      <c r="A15" s="34" t="s">
        <v>7</v>
      </c>
      <c r="B15" s="35" t="s">
        <v>31</v>
      </c>
      <c r="C15" s="36">
        <v>5.0</v>
      </c>
      <c r="D15" s="37" t="s">
        <v>32</v>
      </c>
      <c r="E15" s="38">
        <v>3000000.0</v>
      </c>
      <c r="F15" s="39">
        <f>C15*E15</f>
        <v>15000000</v>
      </c>
    </row>
    <row r="16">
      <c r="A16" s="34" t="s">
        <v>33</v>
      </c>
      <c r="B16" s="35" t="s">
        <v>34</v>
      </c>
      <c r="C16" s="36">
        <v>0.0</v>
      </c>
      <c r="D16" s="37" t="s">
        <v>7</v>
      </c>
      <c r="E16" s="38">
        <v>0.0</v>
      </c>
      <c r="F16" s="40">
        <f>SUM(F17:F19)</f>
        <v>94200000</v>
      </c>
    </row>
    <row r="17">
      <c r="A17" s="34" t="s">
        <v>7</v>
      </c>
      <c r="B17" s="35" t="s">
        <v>35</v>
      </c>
      <c r="C17" s="36">
        <v>180.0</v>
      </c>
      <c r="D17" s="37" t="s">
        <v>36</v>
      </c>
      <c r="E17" s="38">
        <v>140000.0</v>
      </c>
      <c r="F17" s="39">
        <f t="shared" ref="F17:F19" si="2">C17*E17</f>
        <v>25200000</v>
      </c>
    </row>
    <row r="18">
      <c r="A18" s="34" t="s">
        <v>7</v>
      </c>
      <c r="B18" s="35" t="s">
        <v>37</v>
      </c>
      <c r="C18" s="36">
        <v>60.0</v>
      </c>
      <c r="D18" s="37" t="s">
        <v>32</v>
      </c>
      <c r="E18" s="38">
        <v>150000.0</v>
      </c>
      <c r="F18" s="39">
        <f t="shared" si="2"/>
        <v>9000000</v>
      </c>
    </row>
    <row r="19">
      <c r="A19" s="34" t="s">
        <v>7</v>
      </c>
      <c r="B19" s="35" t="s">
        <v>38</v>
      </c>
      <c r="C19" s="36">
        <v>120.0</v>
      </c>
      <c r="D19" s="37" t="s">
        <v>36</v>
      </c>
      <c r="E19" s="38">
        <v>500000.0</v>
      </c>
      <c r="F19" s="39">
        <f t="shared" si="2"/>
        <v>60000000</v>
      </c>
    </row>
    <row r="20">
      <c r="A20" s="28" t="s">
        <v>39</v>
      </c>
      <c r="B20" s="29" t="s">
        <v>40</v>
      </c>
      <c r="C20" s="30">
        <v>0.0</v>
      </c>
      <c r="D20" s="31" t="s">
        <v>7</v>
      </c>
      <c r="E20" s="32">
        <v>0.0</v>
      </c>
      <c r="F20" s="33">
        <f>F21+F40</f>
        <v>6569540000</v>
      </c>
    </row>
    <row r="21">
      <c r="A21" s="41" t="s">
        <v>17</v>
      </c>
      <c r="B21" s="42" t="s">
        <v>41</v>
      </c>
      <c r="C21" s="43">
        <v>0.0</v>
      </c>
      <c r="D21" s="44" t="s">
        <v>7</v>
      </c>
      <c r="E21" s="45">
        <v>0.0</v>
      </c>
      <c r="F21" s="46">
        <f>F22+F27+F31+F37</f>
        <v>2846750000</v>
      </c>
    </row>
    <row r="22">
      <c r="A22" s="34" t="s">
        <v>19</v>
      </c>
      <c r="B22" s="35" t="s">
        <v>20</v>
      </c>
      <c r="C22" s="36">
        <v>0.0</v>
      </c>
      <c r="D22" s="37" t="s">
        <v>7</v>
      </c>
      <c r="E22" s="38">
        <v>0.0</v>
      </c>
      <c r="F22" s="40">
        <f>SUM(F23:F26)</f>
        <v>278275000</v>
      </c>
    </row>
    <row r="23">
      <c r="A23" s="34" t="s">
        <v>7</v>
      </c>
      <c r="B23" s="35" t="s">
        <v>42</v>
      </c>
      <c r="C23" s="47">
        <f>593*4</f>
        <v>2372</v>
      </c>
      <c r="D23" s="37" t="s">
        <v>43</v>
      </c>
      <c r="E23" s="38">
        <v>25000.0</v>
      </c>
      <c r="F23" s="39">
        <f t="shared" ref="F23:F26" si="3">C23*E23</f>
        <v>59300000</v>
      </c>
    </row>
    <row r="24">
      <c r="A24" s="34" t="s">
        <v>7</v>
      </c>
      <c r="B24" s="35" t="s">
        <v>44</v>
      </c>
      <c r="C24" s="36">
        <v>593.0</v>
      </c>
      <c r="D24" s="37" t="s">
        <v>45</v>
      </c>
      <c r="E24" s="38">
        <v>25000.0</v>
      </c>
      <c r="F24" s="39">
        <f t="shared" si="3"/>
        <v>14825000</v>
      </c>
    </row>
    <row r="25">
      <c r="A25" s="34"/>
      <c r="B25" s="35" t="s">
        <v>46</v>
      </c>
      <c r="C25" s="36">
        <v>593.0</v>
      </c>
      <c r="D25" s="37" t="s">
        <v>45</v>
      </c>
      <c r="E25" s="38">
        <v>50000.0</v>
      </c>
      <c r="F25" s="39">
        <f t="shared" si="3"/>
        <v>29650000</v>
      </c>
    </row>
    <row r="26">
      <c r="A26" s="34" t="s">
        <v>7</v>
      </c>
      <c r="B26" s="35" t="s">
        <v>47</v>
      </c>
      <c r="C26" s="36">
        <v>349.0</v>
      </c>
      <c r="D26" s="37" t="s">
        <v>48</v>
      </c>
      <c r="E26" s="38">
        <v>500000.0</v>
      </c>
      <c r="F26" s="39">
        <f t="shared" si="3"/>
        <v>174500000</v>
      </c>
    </row>
    <row r="27">
      <c r="A27" s="34" t="s">
        <v>49</v>
      </c>
      <c r="B27" s="35" t="s">
        <v>50</v>
      </c>
      <c r="C27" s="36">
        <v>0.0</v>
      </c>
      <c r="D27" s="37" t="s">
        <v>7</v>
      </c>
      <c r="E27" s="38">
        <v>0.0</v>
      </c>
      <c r="F27" s="40">
        <f>SUM(F28:F30)</f>
        <v>137600000</v>
      </c>
    </row>
    <row r="28">
      <c r="A28" s="48" t="s">
        <v>7</v>
      </c>
      <c r="B28" s="42" t="s">
        <v>51</v>
      </c>
      <c r="C28" s="43">
        <v>720.0</v>
      </c>
      <c r="D28" s="49" t="s">
        <v>28</v>
      </c>
      <c r="E28" s="45">
        <v>80000.0</v>
      </c>
      <c r="F28" s="46">
        <f t="shared" ref="F28:F30" si="4">C28*E28</f>
        <v>57600000</v>
      </c>
    </row>
    <row r="29">
      <c r="A29" s="48" t="s">
        <v>7</v>
      </c>
      <c r="B29" s="42" t="s">
        <v>52</v>
      </c>
      <c r="C29" s="43">
        <v>720.0</v>
      </c>
      <c r="D29" s="49" t="s">
        <v>28</v>
      </c>
      <c r="E29" s="45">
        <v>100000.0</v>
      </c>
      <c r="F29" s="46">
        <f t="shared" si="4"/>
        <v>72000000</v>
      </c>
    </row>
    <row r="30">
      <c r="A30" s="48"/>
      <c r="B30" s="42" t="s">
        <v>53</v>
      </c>
      <c r="C30" s="43">
        <v>80.0</v>
      </c>
      <c r="D30" s="49" t="s">
        <v>28</v>
      </c>
      <c r="E30" s="45">
        <v>100000.0</v>
      </c>
      <c r="F30" s="46">
        <f t="shared" si="4"/>
        <v>8000000</v>
      </c>
    </row>
    <row r="31">
      <c r="A31" s="34" t="s">
        <v>54</v>
      </c>
      <c r="B31" s="35" t="s">
        <v>55</v>
      </c>
      <c r="C31" s="36">
        <v>0.0</v>
      </c>
      <c r="D31" s="37" t="s">
        <v>7</v>
      </c>
      <c r="E31" s="38">
        <v>0.0</v>
      </c>
      <c r="F31" s="39">
        <f>SUM(F32:F36)</f>
        <v>2412725000</v>
      </c>
    </row>
    <row r="32">
      <c r="A32" s="34"/>
      <c r="B32" s="35" t="s">
        <v>56</v>
      </c>
      <c r="C32" s="36">
        <v>16.0</v>
      </c>
      <c r="D32" s="37" t="s">
        <v>57</v>
      </c>
      <c r="E32" s="38">
        <v>150000.0</v>
      </c>
      <c r="F32" s="39">
        <f t="shared" ref="F32:F36" si="5">C32*E32</f>
        <v>2400000</v>
      </c>
    </row>
    <row r="33">
      <c r="A33" s="34"/>
      <c r="B33" s="35" t="s">
        <v>58</v>
      </c>
      <c r="C33" s="36">
        <v>32.0</v>
      </c>
      <c r="D33" s="37" t="s">
        <v>57</v>
      </c>
      <c r="E33" s="38">
        <v>150000.0</v>
      </c>
      <c r="F33" s="39">
        <f t="shared" si="5"/>
        <v>4800000</v>
      </c>
    </row>
    <row r="34">
      <c r="A34" s="34"/>
      <c r="B34" s="35" t="s">
        <v>59</v>
      </c>
      <c r="C34" s="50">
        <v>30218.0</v>
      </c>
      <c r="D34" s="37" t="s">
        <v>36</v>
      </c>
      <c r="E34" s="38">
        <v>25000.0</v>
      </c>
      <c r="F34" s="39">
        <f t="shared" si="5"/>
        <v>755450000</v>
      </c>
    </row>
    <row r="35">
      <c r="A35" s="34"/>
      <c r="B35" s="35" t="s">
        <v>60</v>
      </c>
      <c r="C35" s="50">
        <v>65823.0</v>
      </c>
      <c r="D35" s="37" t="s">
        <v>36</v>
      </c>
      <c r="E35" s="38">
        <v>25000.0</v>
      </c>
      <c r="F35" s="39">
        <f t="shared" si="5"/>
        <v>1645575000</v>
      </c>
    </row>
    <row r="36">
      <c r="A36" s="34"/>
      <c r="B36" s="51" t="s">
        <v>61</v>
      </c>
      <c r="C36" s="36">
        <v>180.0</v>
      </c>
      <c r="D36" s="37" t="s">
        <v>36</v>
      </c>
      <c r="E36" s="38">
        <v>25000.0</v>
      </c>
      <c r="F36" s="39">
        <f t="shared" si="5"/>
        <v>4500000</v>
      </c>
    </row>
    <row r="37">
      <c r="A37" s="34" t="s">
        <v>29</v>
      </c>
      <c r="B37" s="35" t="s">
        <v>30</v>
      </c>
      <c r="C37" s="36">
        <v>0.0</v>
      </c>
      <c r="D37" s="37" t="s">
        <v>7</v>
      </c>
      <c r="E37" s="38">
        <v>0.0</v>
      </c>
      <c r="F37" s="40">
        <f>SUM(F38:F39)</f>
        <v>18150000</v>
      </c>
    </row>
    <row r="38">
      <c r="A38" s="34" t="s">
        <v>7</v>
      </c>
      <c r="B38" s="35" t="s">
        <v>62</v>
      </c>
      <c r="C38" s="36">
        <v>144.0</v>
      </c>
      <c r="D38" s="37" t="s">
        <v>32</v>
      </c>
      <c r="E38" s="38">
        <v>100000.0</v>
      </c>
      <c r="F38" s="39">
        <f>C38*E38</f>
        <v>14400000</v>
      </c>
    </row>
    <row r="39">
      <c r="A39" s="34"/>
      <c r="B39" s="35" t="s">
        <v>63</v>
      </c>
      <c r="C39" s="36">
        <v>150.0</v>
      </c>
      <c r="D39" s="37" t="s">
        <v>32</v>
      </c>
      <c r="E39" s="38">
        <v>25000.0</v>
      </c>
      <c r="F39" s="39">
        <f>E39*C39</f>
        <v>3750000</v>
      </c>
    </row>
    <row r="40">
      <c r="A40" s="34" t="s">
        <v>64</v>
      </c>
      <c r="B40" s="35" t="s">
        <v>65</v>
      </c>
      <c r="C40" s="36">
        <v>0.0</v>
      </c>
      <c r="D40" s="37" t="s">
        <v>7</v>
      </c>
      <c r="E40" s="38">
        <v>0.0</v>
      </c>
      <c r="F40" s="39">
        <f>F41+F57+F64+F71+F87</f>
        <v>3722790000</v>
      </c>
    </row>
    <row r="41">
      <c r="A41" s="34" t="s">
        <v>19</v>
      </c>
      <c r="B41" s="35" t="s">
        <v>20</v>
      </c>
      <c r="C41" s="36">
        <v>0.0</v>
      </c>
      <c r="D41" s="37" t="s">
        <v>7</v>
      </c>
      <c r="E41" s="38">
        <v>0.0</v>
      </c>
      <c r="F41" s="40">
        <f>SUM(F42:F56)</f>
        <v>447700000</v>
      </c>
    </row>
    <row r="42">
      <c r="A42" s="34" t="s">
        <v>7</v>
      </c>
      <c r="B42" s="35" t="s">
        <v>66</v>
      </c>
      <c r="C42" s="47">
        <f>1668-1200</f>
        <v>468</v>
      </c>
      <c r="D42" s="37" t="s">
        <v>45</v>
      </c>
      <c r="E42" s="38">
        <v>25000.0</v>
      </c>
      <c r="F42" s="39">
        <f t="shared" ref="F42:F56" si="6">C42*E42</f>
        <v>11700000</v>
      </c>
    </row>
    <row r="43">
      <c r="A43" s="34" t="s">
        <v>7</v>
      </c>
      <c r="B43" s="35" t="s">
        <v>67</v>
      </c>
      <c r="C43" s="47">
        <f>451-260</f>
        <v>191</v>
      </c>
      <c r="D43" s="37" t="s">
        <v>48</v>
      </c>
      <c r="E43" s="38">
        <v>500000.0</v>
      </c>
      <c r="F43" s="39">
        <f t="shared" si="6"/>
        <v>95500000</v>
      </c>
    </row>
    <row r="44">
      <c r="A44" s="34"/>
      <c r="B44" s="35" t="s">
        <v>68</v>
      </c>
      <c r="C44" s="36">
        <v>110.0</v>
      </c>
      <c r="D44" s="37" t="s">
        <v>48</v>
      </c>
      <c r="E44" s="38">
        <v>100000.0</v>
      </c>
      <c r="F44" s="39">
        <f t="shared" si="6"/>
        <v>11000000</v>
      </c>
    </row>
    <row r="45">
      <c r="A45" s="34"/>
      <c r="B45" s="35" t="s">
        <v>69</v>
      </c>
      <c r="C45" s="36">
        <v>104.0</v>
      </c>
      <c r="D45" s="37" t="s">
        <v>48</v>
      </c>
      <c r="E45" s="38">
        <v>100000.0</v>
      </c>
      <c r="F45" s="39">
        <f t="shared" si="6"/>
        <v>10400000</v>
      </c>
    </row>
    <row r="46">
      <c r="A46" s="34"/>
      <c r="B46" s="35" t="s">
        <v>70</v>
      </c>
      <c r="C46" s="36">
        <v>103.0</v>
      </c>
      <c r="D46" s="37" t="s">
        <v>48</v>
      </c>
      <c r="E46" s="38">
        <v>100000.0</v>
      </c>
      <c r="F46" s="39">
        <f t="shared" si="6"/>
        <v>10300000</v>
      </c>
    </row>
    <row r="47">
      <c r="A47" s="34"/>
      <c r="B47" s="35" t="s">
        <v>71</v>
      </c>
      <c r="C47" s="36">
        <v>139.0</v>
      </c>
      <c r="D47" s="37" t="s">
        <v>22</v>
      </c>
      <c r="E47" s="38">
        <v>100000.0</v>
      </c>
      <c r="F47" s="39">
        <f t="shared" si="6"/>
        <v>13900000</v>
      </c>
    </row>
    <row r="48">
      <c r="A48" s="34"/>
      <c r="B48" s="35" t="s">
        <v>72</v>
      </c>
      <c r="C48" s="36">
        <v>104.0</v>
      </c>
      <c r="D48" s="37" t="s">
        <v>22</v>
      </c>
      <c r="E48" s="38">
        <v>100000.0</v>
      </c>
      <c r="F48" s="39">
        <f t="shared" si="6"/>
        <v>10400000</v>
      </c>
    </row>
    <row r="49">
      <c r="A49" s="34"/>
      <c r="B49" s="35" t="s">
        <v>73</v>
      </c>
      <c r="C49" s="36">
        <v>80.0</v>
      </c>
      <c r="D49" s="37" t="s">
        <v>48</v>
      </c>
      <c r="E49" s="38">
        <v>100000.0</v>
      </c>
      <c r="F49" s="52">
        <f t="shared" si="6"/>
        <v>8000000</v>
      </c>
    </row>
    <row r="50">
      <c r="A50" s="34"/>
      <c r="B50" s="35" t="s">
        <v>74</v>
      </c>
      <c r="C50" s="50">
        <v>3090.0</v>
      </c>
      <c r="D50" s="37" t="s">
        <v>36</v>
      </c>
      <c r="E50" s="38">
        <v>25000.0</v>
      </c>
      <c r="F50" s="39">
        <f t="shared" si="6"/>
        <v>77250000</v>
      </c>
    </row>
    <row r="51">
      <c r="A51" s="34"/>
      <c r="B51" s="35" t="s">
        <v>75</v>
      </c>
      <c r="C51" s="36">
        <v>80.0</v>
      </c>
      <c r="D51" s="37" t="s">
        <v>36</v>
      </c>
      <c r="E51" s="38">
        <v>25000.0</v>
      </c>
      <c r="F51" s="39">
        <f t="shared" si="6"/>
        <v>2000000</v>
      </c>
    </row>
    <row r="52">
      <c r="A52" s="34"/>
      <c r="B52" s="35" t="s">
        <v>76</v>
      </c>
      <c r="C52" s="36">
        <v>716.0</v>
      </c>
      <c r="D52" s="37" t="s">
        <v>77</v>
      </c>
      <c r="E52" s="38">
        <v>25000.0</v>
      </c>
      <c r="F52" s="39">
        <f t="shared" si="6"/>
        <v>17900000</v>
      </c>
    </row>
    <row r="53">
      <c r="A53" s="34"/>
      <c r="B53" s="35" t="s">
        <v>78</v>
      </c>
      <c r="C53" s="50">
        <v>864.0</v>
      </c>
      <c r="D53" s="37" t="s">
        <v>77</v>
      </c>
      <c r="E53" s="38">
        <v>25000.0</v>
      </c>
      <c r="F53" s="39">
        <f t="shared" si="6"/>
        <v>21600000</v>
      </c>
    </row>
    <row r="54">
      <c r="A54" s="34" t="s">
        <v>79</v>
      </c>
      <c r="B54" s="35" t="s">
        <v>80</v>
      </c>
      <c r="C54" s="36">
        <v>4170.0</v>
      </c>
      <c r="D54" s="37" t="s">
        <v>77</v>
      </c>
      <c r="E54" s="38">
        <v>25000.0</v>
      </c>
      <c r="F54" s="39">
        <f t="shared" si="6"/>
        <v>104250000</v>
      </c>
    </row>
    <row r="55">
      <c r="A55" s="34"/>
      <c r="B55" s="35" t="s">
        <v>81</v>
      </c>
      <c r="C55" s="36">
        <v>2080.0</v>
      </c>
      <c r="D55" s="37" t="s">
        <v>77</v>
      </c>
      <c r="E55" s="38">
        <v>25000.0</v>
      </c>
      <c r="F55" s="39">
        <f t="shared" si="6"/>
        <v>52000000</v>
      </c>
    </row>
    <row r="56">
      <c r="A56" s="34"/>
      <c r="B56" s="35" t="s">
        <v>82</v>
      </c>
      <c r="C56" s="36">
        <v>1.0</v>
      </c>
      <c r="D56" s="37" t="s">
        <v>22</v>
      </c>
      <c r="E56" s="38">
        <v>1500000.0</v>
      </c>
      <c r="F56" s="39">
        <f t="shared" si="6"/>
        <v>1500000</v>
      </c>
    </row>
    <row r="57">
      <c r="A57" s="34" t="s">
        <v>49</v>
      </c>
      <c r="B57" s="35" t="s">
        <v>50</v>
      </c>
      <c r="C57" s="36">
        <v>0.0</v>
      </c>
      <c r="D57" s="37" t="s">
        <v>7</v>
      </c>
      <c r="E57" s="38">
        <v>0.0</v>
      </c>
      <c r="F57" s="40">
        <f>SUM(F58:F63)</f>
        <v>187040000</v>
      </c>
    </row>
    <row r="58">
      <c r="A58" s="34" t="s">
        <v>7</v>
      </c>
      <c r="B58" s="35" t="s">
        <v>83</v>
      </c>
      <c r="C58" s="36">
        <v>132.0</v>
      </c>
      <c r="D58" s="37" t="s">
        <v>48</v>
      </c>
      <c r="E58" s="38">
        <v>250000.0</v>
      </c>
      <c r="F58" s="39">
        <f t="shared" ref="F58:F63" si="7">C58*E58</f>
        <v>33000000</v>
      </c>
    </row>
    <row r="59">
      <c r="A59" s="34"/>
      <c r="B59" s="35" t="s">
        <v>84</v>
      </c>
      <c r="C59" s="36">
        <v>95.0</v>
      </c>
      <c r="D59" s="37" t="s">
        <v>48</v>
      </c>
      <c r="E59" s="38">
        <v>250000.0</v>
      </c>
      <c r="F59" s="39">
        <f t="shared" si="7"/>
        <v>23750000</v>
      </c>
    </row>
    <row r="60">
      <c r="A60" s="34" t="s">
        <v>7</v>
      </c>
      <c r="B60" s="35" t="s">
        <v>85</v>
      </c>
      <c r="C60" s="50">
        <v>368.0</v>
      </c>
      <c r="D60" s="37" t="s">
        <v>28</v>
      </c>
      <c r="E60" s="38">
        <v>80000.0</v>
      </c>
      <c r="F60" s="39">
        <f t="shared" si="7"/>
        <v>29440000</v>
      </c>
    </row>
    <row r="61">
      <c r="A61" s="34"/>
      <c r="B61" s="35" t="s">
        <v>86</v>
      </c>
      <c r="C61" s="36">
        <v>266.0</v>
      </c>
      <c r="D61" s="37" t="s">
        <v>28</v>
      </c>
      <c r="E61" s="38">
        <v>100000.0</v>
      </c>
      <c r="F61" s="39">
        <f t="shared" si="7"/>
        <v>26600000</v>
      </c>
    </row>
    <row r="62">
      <c r="A62" s="34"/>
      <c r="B62" s="35" t="s">
        <v>53</v>
      </c>
      <c r="C62" s="36">
        <v>30.0</v>
      </c>
      <c r="D62" s="37" t="s">
        <v>28</v>
      </c>
      <c r="E62" s="38">
        <v>100000.0</v>
      </c>
      <c r="F62" s="39">
        <f t="shared" si="7"/>
        <v>3000000</v>
      </c>
    </row>
    <row r="63">
      <c r="A63" s="34"/>
      <c r="B63" s="35" t="s">
        <v>87</v>
      </c>
      <c r="C63" s="36">
        <v>2850.0</v>
      </c>
      <c r="D63" s="37" t="s">
        <v>28</v>
      </c>
      <c r="E63" s="38">
        <v>25000.0</v>
      </c>
      <c r="F63" s="39">
        <f t="shared" si="7"/>
        <v>71250000</v>
      </c>
    </row>
    <row r="64">
      <c r="A64" s="34" t="s">
        <v>54</v>
      </c>
      <c r="B64" s="35" t="s">
        <v>55</v>
      </c>
      <c r="C64" s="36">
        <v>0.0</v>
      </c>
      <c r="D64" s="37" t="s">
        <v>7</v>
      </c>
      <c r="E64" s="38">
        <v>0.0</v>
      </c>
      <c r="F64" s="40">
        <f>SUM(F65:F70)</f>
        <v>2393900000</v>
      </c>
    </row>
    <row r="65">
      <c r="A65" s="34"/>
      <c r="B65" s="35" t="s">
        <v>88</v>
      </c>
      <c r="C65" s="36">
        <v>48.0</v>
      </c>
      <c r="D65" s="37" t="s">
        <v>57</v>
      </c>
      <c r="E65" s="38">
        <v>150000.0</v>
      </c>
      <c r="F65" s="39">
        <f t="shared" ref="F65:F70" si="8">C65*E65</f>
        <v>7200000</v>
      </c>
    </row>
    <row r="66">
      <c r="A66" s="53"/>
      <c r="B66" s="35" t="s">
        <v>89</v>
      </c>
      <c r="C66" s="50">
        <v>84950.0</v>
      </c>
      <c r="D66" s="37" t="s">
        <v>36</v>
      </c>
      <c r="E66" s="38">
        <v>25000.0</v>
      </c>
      <c r="F66" s="39">
        <f t="shared" si="8"/>
        <v>2123750000</v>
      </c>
    </row>
    <row r="67">
      <c r="A67" s="34"/>
      <c r="B67" s="35" t="s">
        <v>90</v>
      </c>
      <c r="C67" s="36">
        <v>3000.0</v>
      </c>
      <c r="D67" s="37" t="s">
        <v>77</v>
      </c>
      <c r="E67" s="38">
        <v>25000.0</v>
      </c>
      <c r="F67" s="39">
        <f t="shared" si="8"/>
        <v>75000000</v>
      </c>
    </row>
    <row r="68">
      <c r="A68" s="34"/>
      <c r="B68" s="35" t="s">
        <v>91</v>
      </c>
      <c r="C68" s="36">
        <v>104.0</v>
      </c>
      <c r="D68" s="37" t="s">
        <v>57</v>
      </c>
      <c r="E68" s="38">
        <v>300000.0</v>
      </c>
      <c r="F68" s="39">
        <f t="shared" si="8"/>
        <v>31200000</v>
      </c>
    </row>
    <row r="69">
      <c r="A69" s="34"/>
      <c r="B69" s="35" t="s">
        <v>92</v>
      </c>
      <c r="C69" s="36">
        <v>4170.0</v>
      </c>
      <c r="D69" s="37" t="s">
        <v>77</v>
      </c>
      <c r="E69" s="38">
        <v>25000.0</v>
      </c>
      <c r="F69" s="39">
        <f t="shared" si="8"/>
        <v>104250000</v>
      </c>
    </row>
    <row r="70">
      <c r="A70" s="34"/>
      <c r="B70" s="35" t="s">
        <v>93</v>
      </c>
      <c r="C70" s="36">
        <v>2100.0</v>
      </c>
      <c r="D70" s="37" t="s">
        <v>77</v>
      </c>
      <c r="E70" s="38">
        <v>25000.0</v>
      </c>
      <c r="F70" s="39">
        <f t="shared" si="8"/>
        <v>52500000</v>
      </c>
    </row>
    <row r="71">
      <c r="A71" s="34" t="s">
        <v>29</v>
      </c>
      <c r="B71" s="35" t="s">
        <v>30</v>
      </c>
      <c r="C71" s="36">
        <v>0.0</v>
      </c>
      <c r="D71" s="37" t="s">
        <v>7</v>
      </c>
      <c r="E71" s="38">
        <v>0.0</v>
      </c>
      <c r="F71" s="40">
        <f>SUM(F72:F86)</f>
        <v>676150000</v>
      </c>
    </row>
    <row r="72">
      <c r="A72" s="34"/>
      <c r="B72" s="35" t="s">
        <v>94</v>
      </c>
      <c r="C72" s="36">
        <v>103.0</v>
      </c>
      <c r="D72" s="37" t="s">
        <v>32</v>
      </c>
      <c r="E72" s="38">
        <v>150000.0</v>
      </c>
      <c r="F72" s="39">
        <f t="shared" ref="F72:F86" si="9">C72*E72</f>
        <v>15450000</v>
      </c>
    </row>
    <row r="73">
      <c r="A73" s="34"/>
      <c r="B73" s="35" t="s">
        <v>95</v>
      </c>
      <c r="C73" s="36">
        <v>206.0</v>
      </c>
      <c r="D73" s="37" t="s">
        <v>32</v>
      </c>
      <c r="E73" s="38">
        <v>250000.0</v>
      </c>
      <c r="F73" s="39">
        <f t="shared" si="9"/>
        <v>51500000</v>
      </c>
    </row>
    <row r="74">
      <c r="A74" s="34"/>
      <c r="B74" s="35" t="s">
        <v>96</v>
      </c>
      <c r="C74" s="36">
        <v>56.0</v>
      </c>
      <c r="D74" s="37" t="s">
        <v>32</v>
      </c>
      <c r="E74" s="38">
        <v>1500000.0</v>
      </c>
      <c r="F74" s="39">
        <f t="shared" si="9"/>
        <v>84000000</v>
      </c>
    </row>
    <row r="75">
      <c r="A75" s="34"/>
      <c r="B75" s="35" t="s">
        <v>97</v>
      </c>
      <c r="C75" s="36">
        <v>35.0</v>
      </c>
      <c r="D75" s="37" t="s">
        <v>32</v>
      </c>
      <c r="E75" s="38">
        <v>1500000.0</v>
      </c>
      <c r="F75" s="39">
        <f t="shared" si="9"/>
        <v>52500000</v>
      </c>
    </row>
    <row r="76">
      <c r="A76" s="34"/>
      <c r="B76" s="35" t="s">
        <v>98</v>
      </c>
      <c r="C76" s="36">
        <v>105.0</v>
      </c>
      <c r="D76" s="37" t="s">
        <v>32</v>
      </c>
      <c r="E76" s="38">
        <v>250000.0</v>
      </c>
      <c r="F76" s="39">
        <f t="shared" si="9"/>
        <v>26250000</v>
      </c>
    </row>
    <row r="77">
      <c r="A77" s="34"/>
      <c r="B77" s="35" t="s">
        <v>99</v>
      </c>
      <c r="C77" s="36">
        <v>105.0</v>
      </c>
      <c r="D77" s="37" t="s">
        <v>32</v>
      </c>
      <c r="E77" s="38">
        <v>150000.0</v>
      </c>
      <c r="F77" s="39">
        <f t="shared" si="9"/>
        <v>15750000</v>
      </c>
    </row>
    <row r="78">
      <c r="A78" s="34"/>
      <c r="B78" s="35" t="s">
        <v>100</v>
      </c>
      <c r="C78" s="36">
        <v>25.0</v>
      </c>
      <c r="D78" s="37" t="s">
        <v>32</v>
      </c>
      <c r="E78" s="38">
        <v>1500000.0</v>
      </c>
      <c r="F78" s="39">
        <f t="shared" si="9"/>
        <v>37500000</v>
      </c>
    </row>
    <row r="79">
      <c r="A79" s="34"/>
      <c r="B79" s="35" t="s">
        <v>101</v>
      </c>
      <c r="C79" s="36">
        <v>50.0</v>
      </c>
      <c r="D79" s="37" t="s">
        <v>32</v>
      </c>
      <c r="E79" s="38">
        <v>1500000.0</v>
      </c>
      <c r="F79" s="39">
        <f t="shared" si="9"/>
        <v>75000000</v>
      </c>
    </row>
    <row r="80">
      <c r="A80" s="34"/>
      <c r="B80" s="35" t="s">
        <v>102</v>
      </c>
      <c r="C80" s="36">
        <v>192.0</v>
      </c>
      <c r="D80" s="37" t="s">
        <v>32</v>
      </c>
      <c r="E80" s="38">
        <v>100000.0</v>
      </c>
      <c r="F80" s="39">
        <f t="shared" si="9"/>
        <v>19200000</v>
      </c>
    </row>
    <row r="81">
      <c r="A81" s="34"/>
      <c r="B81" s="35" t="s">
        <v>103</v>
      </c>
      <c r="C81" s="36">
        <v>103.0</v>
      </c>
      <c r="D81" s="37" t="s">
        <v>57</v>
      </c>
      <c r="E81" s="38">
        <v>500000.0</v>
      </c>
      <c r="F81" s="39">
        <f t="shared" si="9"/>
        <v>51500000</v>
      </c>
    </row>
    <row r="82">
      <c r="A82" s="34" t="s">
        <v>7</v>
      </c>
      <c r="B82" s="35" t="s">
        <v>104</v>
      </c>
      <c r="C82" s="50">
        <v>4170.0</v>
      </c>
      <c r="D82" s="37" t="s">
        <v>32</v>
      </c>
      <c r="E82" s="38">
        <v>25000.0</v>
      </c>
      <c r="F82" s="39">
        <f t="shared" si="9"/>
        <v>104250000</v>
      </c>
    </row>
    <row r="83">
      <c r="A83" s="34"/>
      <c r="B83" s="35" t="s">
        <v>105</v>
      </c>
      <c r="C83" s="50">
        <v>2080.0</v>
      </c>
      <c r="D83" s="37" t="s">
        <v>32</v>
      </c>
      <c r="E83" s="38">
        <v>25000.0</v>
      </c>
      <c r="F83" s="39">
        <f t="shared" si="9"/>
        <v>52000000</v>
      </c>
    </row>
    <row r="84">
      <c r="A84" s="34"/>
      <c r="B84" s="35" t="s">
        <v>106</v>
      </c>
      <c r="C84" s="36">
        <v>2850.0</v>
      </c>
      <c r="D84" s="37" t="s">
        <v>32</v>
      </c>
      <c r="E84" s="38">
        <v>25000.0</v>
      </c>
      <c r="F84" s="39">
        <f t="shared" si="9"/>
        <v>71250000</v>
      </c>
    </row>
    <row r="85">
      <c r="A85" s="34"/>
      <c r="B85" s="35" t="s">
        <v>107</v>
      </c>
      <c r="C85" s="50">
        <v>80.0</v>
      </c>
      <c r="D85" s="37" t="s">
        <v>32</v>
      </c>
      <c r="E85" s="38">
        <v>100000.0</v>
      </c>
      <c r="F85" s="39">
        <f t="shared" si="9"/>
        <v>8000000</v>
      </c>
    </row>
    <row r="86">
      <c r="A86" s="34"/>
      <c r="B86" s="35" t="s">
        <v>108</v>
      </c>
      <c r="C86" s="36">
        <v>120.0</v>
      </c>
      <c r="D86" s="37" t="s">
        <v>32</v>
      </c>
      <c r="E86" s="38">
        <v>100000.0</v>
      </c>
      <c r="F86" s="39">
        <f t="shared" si="9"/>
        <v>12000000</v>
      </c>
    </row>
    <row r="87">
      <c r="A87" s="54">
        <v>524114.0</v>
      </c>
      <c r="B87" s="35" t="s">
        <v>109</v>
      </c>
      <c r="C87" s="36">
        <v>0.0</v>
      </c>
      <c r="D87" s="37" t="s">
        <v>7</v>
      </c>
      <c r="E87" s="38">
        <v>0.0</v>
      </c>
      <c r="F87" s="40">
        <f>SUM(F88:F90)</f>
        <v>18000000</v>
      </c>
    </row>
    <row r="88">
      <c r="A88" s="34" t="s">
        <v>7</v>
      </c>
      <c r="B88" s="35" t="s">
        <v>110</v>
      </c>
      <c r="C88" s="36">
        <v>60.0</v>
      </c>
      <c r="D88" s="37" t="s">
        <v>36</v>
      </c>
      <c r="E88" s="38">
        <v>100000.0</v>
      </c>
      <c r="F88" s="39">
        <f t="shared" ref="F88:F90" si="10">E88*C88</f>
        <v>6000000</v>
      </c>
    </row>
    <row r="89">
      <c r="A89" s="34" t="s">
        <v>7</v>
      </c>
      <c r="B89" s="35" t="s">
        <v>111</v>
      </c>
      <c r="C89" s="36">
        <v>60.0</v>
      </c>
      <c r="D89" s="37" t="s">
        <v>32</v>
      </c>
      <c r="E89" s="38">
        <v>100000.0</v>
      </c>
      <c r="F89" s="39">
        <f t="shared" si="10"/>
        <v>6000000</v>
      </c>
    </row>
    <row r="90">
      <c r="A90" s="34" t="s">
        <v>7</v>
      </c>
      <c r="B90" s="35" t="s">
        <v>112</v>
      </c>
      <c r="C90" s="36">
        <v>60.0</v>
      </c>
      <c r="D90" s="37" t="s">
        <v>36</v>
      </c>
      <c r="E90" s="38">
        <v>100000.0</v>
      </c>
      <c r="F90" s="39">
        <f t="shared" si="10"/>
        <v>6000000</v>
      </c>
    </row>
    <row r="91">
      <c r="A91" s="34" t="s">
        <v>113</v>
      </c>
      <c r="B91" s="35" t="s">
        <v>114</v>
      </c>
      <c r="C91" s="36">
        <v>0.0</v>
      </c>
      <c r="D91" s="37" t="s">
        <v>7</v>
      </c>
      <c r="E91" s="38">
        <v>0.0</v>
      </c>
      <c r="F91" s="39">
        <f>F92+F97</f>
        <v>22000000</v>
      </c>
    </row>
    <row r="92">
      <c r="A92" s="34" t="s">
        <v>17</v>
      </c>
      <c r="B92" s="35" t="s">
        <v>115</v>
      </c>
      <c r="C92" s="36">
        <v>0.0</v>
      </c>
      <c r="D92" s="37" t="s">
        <v>7</v>
      </c>
      <c r="E92" s="38">
        <v>0.0</v>
      </c>
      <c r="F92" s="39">
        <f>F93</f>
        <v>11000000</v>
      </c>
    </row>
    <row r="93">
      <c r="A93" s="34" t="s">
        <v>19</v>
      </c>
      <c r="B93" s="35" t="s">
        <v>20</v>
      </c>
      <c r="C93" s="36">
        <v>0.0</v>
      </c>
      <c r="D93" s="37" t="s">
        <v>7</v>
      </c>
      <c r="E93" s="38">
        <v>0.0</v>
      </c>
      <c r="F93" s="40">
        <f>SUM(F94:F96)</f>
        <v>11000000</v>
      </c>
    </row>
    <row r="94">
      <c r="A94" s="34" t="s">
        <v>7</v>
      </c>
      <c r="B94" s="35" t="s">
        <v>116</v>
      </c>
      <c r="C94" s="36">
        <v>1.0</v>
      </c>
      <c r="D94" s="37" t="s">
        <v>22</v>
      </c>
      <c r="E94" s="38">
        <v>5000000.0</v>
      </c>
      <c r="F94" s="39">
        <f t="shared" ref="F94:F96" si="11">C94*E94</f>
        <v>5000000</v>
      </c>
    </row>
    <row r="95">
      <c r="A95" s="34" t="s">
        <v>7</v>
      </c>
      <c r="B95" s="35" t="s">
        <v>117</v>
      </c>
      <c r="C95" s="36">
        <v>1.0</v>
      </c>
      <c r="D95" s="37" t="s">
        <v>22</v>
      </c>
      <c r="E95" s="38">
        <v>5000000.0</v>
      </c>
      <c r="F95" s="39">
        <f t="shared" si="11"/>
        <v>5000000</v>
      </c>
    </row>
    <row r="96">
      <c r="A96" s="34" t="s">
        <v>7</v>
      </c>
      <c r="B96" s="35" t="s">
        <v>118</v>
      </c>
      <c r="C96" s="36">
        <v>2.0</v>
      </c>
      <c r="D96" s="37" t="s">
        <v>22</v>
      </c>
      <c r="E96" s="38">
        <v>500000.0</v>
      </c>
      <c r="F96" s="39">
        <f t="shared" si="11"/>
        <v>1000000</v>
      </c>
    </row>
    <row r="97">
      <c r="A97" s="34" t="s">
        <v>64</v>
      </c>
      <c r="B97" s="35" t="s">
        <v>119</v>
      </c>
      <c r="C97" s="36">
        <v>0.0</v>
      </c>
      <c r="D97" s="37" t="s">
        <v>7</v>
      </c>
      <c r="E97" s="38">
        <v>0.0</v>
      </c>
      <c r="F97" s="39">
        <f>F98</f>
        <v>11000000</v>
      </c>
    </row>
    <row r="98">
      <c r="A98" s="34" t="s">
        <v>19</v>
      </c>
      <c r="B98" s="35" t="s">
        <v>20</v>
      </c>
      <c r="C98" s="36">
        <v>0.0</v>
      </c>
      <c r="D98" s="37" t="s">
        <v>7</v>
      </c>
      <c r="E98" s="38">
        <v>0.0</v>
      </c>
      <c r="F98" s="40">
        <f>SUM(F99:F101)</f>
        <v>11000000</v>
      </c>
    </row>
    <row r="99">
      <c r="A99" s="34" t="s">
        <v>7</v>
      </c>
      <c r="B99" s="35" t="s">
        <v>116</v>
      </c>
      <c r="C99" s="36">
        <v>1.0</v>
      </c>
      <c r="D99" s="37" t="s">
        <v>22</v>
      </c>
      <c r="E99" s="38">
        <v>5000000.0</v>
      </c>
      <c r="F99" s="39">
        <f t="shared" ref="F99:F101" si="12">C99*E99</f>
        <v>5000000</v>
      </c>
    </row>
    <row r="100">
      <c r="A100" s="34" t="s">
        <v>7</v>
      </c>
      <c r="B100" s="35" t="s">
        <v>117</v>
      </c>
      <c r="C100" s="36">
        <v>1.0</v>
      </c>
      <c r="D100" s="37" t="s">
        <v>22</v>
      </c>
      <c r="E100" s="38">
        <v>5000000.0</v>
      </c>
      <c r="F100" s="39">
        <f t="shared" si="12"/>
        <v>5000000</v>
      </c>
    </row>
    <row r="101">
      <c r="A101" s="34" t="s">
        <v>7</v>
      </c>
      <c r="B101" s="35" t="s">
        <v>118</v>
      </c>
      <c r="C101" s="36">
        <v>2.0</v>
      </c>
      <c r="D101" s="37" t="s">
        <v>22</v>
      </c>
      <c r="E101" s="38">
        <v>500000.0</v>
      </c>
      <c r="F101" s="39">
        <f t="shared" si="12"/>
        <v>1000000</v>
      </c>
    </row>
    <row r="102">
      <c r="A102" s="28" t="s">
        <v>120</v>
      </c>
      <c r="B102" s="29" t="s">
        <v>121</v>
      </c>
      <c r="C102" s="30">
        <v>0.0</v>
      </c>
      <c r="D102" s="31" t="s">
        <v>7</v>
      </c>
      <c r="E102" s="32">
        <v>0.0</v>
      </c>
      <c r="F102" s="33">
        <f>F103+F152+F198+F171+F213+F215+F230+F245+F258+F271+F287+F291</f>
        <v>2445046000</v>
      </c>
    </row>
    <row r="103">
      <c r="A103" s="41" t="s">
        <v>17</v>
      </c>
      <c r="B103" s="55" t="s">
        <v>122</v>
      </c>
      <c r="C103" s="43">
        <v>0.0</v>
      </c>
      <c r="D103" s="44" t="s">
        <v>7</v>
      </c>
      <c r="E103" s="45">
        <v>0.0</v>
      </c>
      <c r="F103" s="46">
        <f>F104+F114+F120+F138+F141+F145</f>
        <v>1438410000</v>
      </c>
    </row>
    <row r="104">
      <c r="A104" s="48" t="s">
        <v>19</v>
      </c>
      <c r="B104" s="42" t="s">
        <v>20</v>
      </c>
      <c r="C104" s="43">
        <v>0.0</v>
      </c>
      <c r="D104" s="49" t="s">
        <v>7</v>
      </c>
      <c r="E104" s="45">
        <v>0.0</v>
      </c>
      <c r="F104" s="56">
        <f>SUM(F105:F113)</f>
        <v>291960000</v>
      </c>
    </row>
    <row r="105">
      <c r="A105" s="34" t="s">
        <v>7</v>
      </c>
      <c r="B105" s="35" t="s">
        <v>123</v>
      </c>
      <c r="C105" s="36">
        <v>5.0</v>
      </c>
      <c r="D105" s="37" t="s">
        <v>124</v>
      </c>
      <c r="E105" s="38">
        <v>5000000.0</v>
      </c>
      <c r="F105" s="39">
        <f t="shared" ref="F105:F113" si="13">C105*E105</f>
        <v>25000000</v>
      </c>
    </row>
    <row r="106">
      <c r="A106" s="34" t="s">
        <v>7</v>
      </c>
      <c r="B106" s="35" t="s">
        <v>125</v>
      </c>
      <c r="C106" s="36">
        <v>489.0</v>
      </c>
      <c r="D106" s="37" t="s">
        <v>77</v>
      </c>
      <c r="E106" s="38">
        <v>30000.0</v>
      </c>
      <c r="F106" s="39">
        <f t="shared" si="13"/>
        <v>14670000</v>
      </c>
    </row>
    <row r="107">
      <c r="A107" s="34" t="s">
        <v>7</v>
      </c>
      <c r="B107" s="35" t="s">
        <v>126</v>
      </c>
      <c r="C107" s="36">
        <v>594.0</v>
      </c>
      <c r="D107" s="37" t="s">
        <v>77</v>
      </c>
      <c r="E107" s="38">
        <v>30000.0</v>
      </c>
      <c r="F107" s="39">
        <f t="shared" si="13"/>
        <v>17820000</v>
      </c>
    </row>
    <row r="108">
      <c r="A108" s="34" t="s">
        <v>7</v>
      </c>
      <c r="B108" s="35" t="s">
        <v>127</v>
      </c>
      <c r="C108" s="36">
        <v>2970.0</v>
      </c>
      <c r="D108" s="37" t="s">
        <v>77</v>
      </c>
      <c r="E108" s="38">
        <v>15000.0</v>
      </c>
      <c r="F108" s="39">
        <f t="shared" si="13"/>
        <v>44550000</v>
      </c>
    </row>
    <row r="109">
      <c r="A109" s="34"/>
      <c r="B109" s="35" t="s">
        <v>128</v>
      </c>
      <c r="C109" s="36">
        <v>2400.0</v>
      </c>
      <c r="D109" s="37" t="s">
        <v>129</v>
      </c>
      <c r="E109" s="38">
        <v>20000.0</v>
      </c>
      <c r="F109" s="39">
        <f t="shared" si="13"/>
        <v>48000000</v>
      </c>
    </row>
    <row r="110">
      <c r="A110" s="34"/>
      <c r="B110" s="35" t="s">
        <v>130</v>
      </c>
      <c r="C110" s="36">
        <v>20.0</v>
      </c>
      <c r="D110" s="37" t="s">
        <v>124</v>
      </c>
      <c r="E110" s="38">
        <v>5000000.0</v>
      </c>
      <c r="F110" s="39">
        <f t="shared" si="13"/>
        <v>100000000</v>
      </c>
    </row>
    <row r="111">
      <c r="A111" s="57"/>
      <c r="B111" s="35" t="s">
        <v>131</v>
      </c>
      <c r="C111" s="36">
        <v>1.0</v>
      </c>
      <c r="D111" s="58" t="s">
        <v>132</v>
      </c>
      <c r="E111" s="38">
        <v>6920000.0</v>
      </c>
      <c r="F111" s="39">
        <f t="shared" si="13"/>
        <v>6920000</v>
      </c>
    </row>
    <row r="112">
      <c r="A112" s="57"/>
      <c r="B112" s="35" t="s">
        <v>133</v>
      </c>
      <c r="C112" s="36">
        <v>800.0</v>
      </c>
      <c r="D112" s="58" t="s">
        <v>48</v>
      </c>
      <c r="E112" s="38">
        <v>32500.0</v>
      </c>
      <c r="F112" s="39">
        <f t="shared" si="13"/>
        <v>26000000</v>
      </c>
    </row>
    <row r="113">
      <c r="A113" s="57"/>
      <c r="B113" s="35" t="s">
        <v>134</v>
      </c>
      <c r="C113" s="36">
        <v>300.0</v>
      </c>
      <c r="D113" s="58" t="s">
        <v>129</v>
      </c>
      <c r="E113" s="38">
        <v>30000.0</v>
      </c>
      <c r="F113" s="39">
        <f t="shared" si="13"/>
        <v>9000000</v>
      </c>
    </row>
    <row r="114">
      <c r="A114" s="34" t="s">
        <v>49</v>
      </c>
      <c r="B114" s="59" t="s">
        <v>50</v>
      </c>
      <c r="C114" s="60"/>
      <c r="D114" s="59"/>
      <c r="E114" s="59"/>
      <c r="F114" s="61">
        <f>SUM(F115:F119)</f>
        <v>145350000</v>
      </c>
    </row>
    <row r="115">
      <c r="A115" s="57" t="s">
        <v>7</v>
      </c>
      <c r="B115" s="59" t="s">
        <v>135</v>
      </c>
      <c r="C115" s="39">
        <f>4*3*4</f>
        <v>48</v>
      </c>
      <c r="D115" s="59" t="s">
        <v>48</v>
      </c>
      <c r="E115" s="62">
        <v>150000.0</v>
      </c>
      <c r="F115" s="63">
        <f t="shared" ref="F115:F119" si="14">C115*E115</f>
        <v>7200000</v>
      </c>
    </row>
    <row r="116">
      <c r="A116" s="57" t="s">
        <v>7</v>
      </c>
      <c r="B116" s="59" t="s">
        <v>136</v>
      </c>
      <c r="C116" s="39">
        <f>3*8*10</f>
        <v>240</v>
      </c>
      <c r="D116" s="59" t="s">
        <v>48</v>
      </c>
      <c r="E116" s="62">
        <v>150000.0</v>
      </c>
      <c r="F116" s="63">
        <f t="shared" si="14"/>
        <v>36000000</v>
      </c>
    </row>
    <row r="117">
      <c r="A117" s="57" t="s">
        <v>7</v>
      </c>
      <c r="B117" s="59" t="s">
        <v>137</v>
      </c>
      <c r="C117" s="39">
        <f>20*1*8*3</f>
        <v>480</v>
      </c>
      <c r="D117" s="59" t="s">
        <v>48</v>
      </c>
      <c r="E117" s="62">
        <v>150000.0</v>
      </c>
      <c r="F117" s="63">
        <f t="shared" si="14"/>
        <v>72000000</v>
      </c>
    </row>
    <row r="118">
      <c r="A118" s="34"/>
      <c r="B118" s="59" t="s">
        <v>138</v>
      </c>
      <c r="C118" s="39">
        <f>2*9</f>
        <v>18</v>
      </c>
      <c r="D118" s="59" t="s">
        <v>57</v>
      </c>
      <c r="E118" s="62">
        <v>1500000.0</v>
      </c>
      <c r="F118" s="63">
        <f t="shared" si="14"/>
        <v>27000000</v>
      </c>
    </row>
    <row r="119">
      <c r="A119" s="34"/>
      <c r="B119" s="59" t="s">
        <v>139</v>
      </c>
      <c r="C119" s="38">
        <v>21.0</v>
      </c>
      <c r="D119" s="59" t="s">
        <v>48</v>
      </c>
      <c r="E119" s="62">
        <v>150000.0</v>
      </c>
      <c r="F119" s="63">
        <f t="shared" si="14"/>
        <v>3150000</v>
      </c>
    </row>
    <row r="120">
      <c r="A120" s="64" t="s">
        <v>54</v>
      </c>
      <c r="B120" s="59" t="s">
        <v>55</v>
      </c>
      <c r="C120" s="60"/>
      <c r="D120" s="59"/>
      <c r="E120" s="59"/>
      <c r="F120" s="61">
        <f>SUM(F121:F137)</f>
        <v>601850000</v>
      </c>
    </row>
    <row r="121">
      <c r="A121" s="64" t="s">
        <v>7</v>
      </c>
      <c r="B121" s="59" t="s">
        <v>140</v>
      </c>
      <c r="C121" s="38">
        <v>4.0</v>
      </c>
      <c r="D121" s="59" t="s">
        <v>124</v>
      </c>
      <c r="E121" s="62">
        <v>1.0E7</v>
      </c>
      <c r="F121" s="63">
        <f t="shared" ref="F121:F137" si="15">C121*E121</f>
        <v>40000000</v>
      </c>
    </row>
    <row r="122">
      <c r="A122" s="64" t="s">
        <v>7</v>
      </c>
      <c r="B122" s="59" t="s">
        <v>141</v>
      </c>
      <c r="C122" s="38">
        <v>1.0</v>
      </c>
      <c r="D122" s="59" t="s">
        <v>22</v>
      </c>
      <c r="E122" s="62">
        <v>5000000.0</v>
      </c>
      <c r="F122" s="63">
        <f t="shared" si="15"/>
        <v>5000000</v>
      </c>
    </row>
    <row r="123">
      <c r="A123" s="64" t="s">
        <v>7</v>
      </c>
      <c r="B123" s="59" t="s">
        <v>142</v>
      </c>
      <c r="C123" s="38">
        <v>1.0</v>
      </c>
      <c r="D123" s="59" t="s">
        <v>22</v>
      </c>
      <c r="E123" s="62">
        <v>5000000.0</v>
      </c>
      <c r="F123" s="63">
        <f t="shared" si="15"/>
        <v>5000000</v>
      </c>
    </row>
    <row r="124">
      <c r="A124" s="64"/>
      <c r="B124" s="59" t="s">
        <v>143</v>
      </c>
      <c r="C124" s="38">
        <v>11.0</v>
      </c>
      <c r="D124" s="59" t="s">
        <v>124</v>
      </c>
      <c r="E124" s="62">
        <v>2000000.0</v>
      </c>
      <c r="F124" s="63">
        <f t="shared" si="15"/>
        <v>22000000</v>
      </c>
    </row>
    <row r="125">
      <c r="A125" s="64"/>
      <c r="B125" s="59" t="s">
        <v>144</v>
      </c>
      <c r="C125" s="38">
        <v>12.0</v>
      </c>
      <c r="D125" s="59" t="s">
        <v>145</v>
      </c>
      <c r="E125" s="62">
        <v>6000000.0</v>
      </c>
      <c r="F125" s="63">
        <f t="shared" si="15"/>
        <v>72000000</v>
      </c>
    </row>
    <row r="126">
      <c r="A126" s="64"/>
      <c r="B126" s="59" t="s">
        <v>146</v>
      </c>
      <c r="C126" s="39">
        <f>451-10</f>
        <v>441</v>
      </c>
      <c r="D126" s="59" t="s">
        <v>147</v>
      </c>
      <c r="E126" s="62">
        <v>100000.0</v>
      </c>
      <c r="F126" s="63">
        <f t="shared" si="15"/>
        <v>44100000</v>
      </c>
    </row>
    <row r="127">
      <c r="A127" s="64"/>
      <c r="B127" s="59" t="s">
        <v>148</v>
      </c>
      <c r="C127" s="38">
        <v>12.0</v>
      </c>
      <c r="D127" s="59" t="s">
        <v>145</v>
      </c>
      <c r="E127" s="62">
        <v>2000000.0</v>
      </c>
      <c r="F127" s="63">
        <f t="shared" si="15"/>
        <v>24000000</v>
      </c>
    </row>
    <row r="128">
      <c r="A128" s="64"/>
      <c r="B128" s="59" t="s">
        <v>149</v>
      </c>
      <c r="C128" s="38">
        <v>65.0</v>
      </c>
      <c r="D128" s="59" t="s">
        <v>147</v>
      </c>
      <c r="E128" s="62">
        <v>600000.0</v>
      </c>
      <c r="F128" s="63">
        <f t="shared" si="15"/>
        <v>39000000</v>
      </c>
    </row>
    <row r="129">
      <c r="A129" s="64"/>
      <c r="B129" s="59" t="s">
        <v>150</v>
      </c>
      <c r="C129" s="38">
        <v>65.0</v>
      </c>
      <c r="D129" s="59" t="s">
        <v>147</v>
      </c>
      <c r="E129" s="62">
        <v>300000.0</v>
      </c>
      <c r="F129" s="63">
        <f t="shared" si="15"/>
        <v>19500000</v>
      </c>
    </row>
    <row r="130">
      <c r="A130" s="64"/>
      <c r="B130" s="59" t="s">
        <v>151</v>
      </c>
      <c r="C130" s="38">
        <v>314.0</v>
      </c>
      <c r="D130" s="59" t="s">
        <v>147</v>
      </c>
      <c r="E130" s="62">
        <v>400000.0</v>
      </c>
      <c r="F130" s="63">
        <f t="shared" si="15"/>
        <v>125600000</v>
      </c>
    </row>
    <row r="131">
      <c r="A131" s="64"/>
      <c r="B131" s="59" t="s">
        <v>152</v>
      </c>
      <c r="C131" s="38">
        <v>310.0</v>
      </c>
      <c r="D131" s="59" t="s">
        <v>153</v>
      </c>
      <c r="E131" s="62">
        <v>150000.0</v>
      </c>
      <c r="F131" s="63">
        <f t="shared" si="15"/>
        <v>46500000</v>
      </c>
    </row>
    <row r="132">
      <c r="A132" s="64"/>
      <c r="B132" s="59" t="s">
        <v>154</v>
      </c>
      <c r="C132" s="38">
        <v>314.0</v>
      </c>
      <c r="D132" s="59" t="s">
        <v>155</v>
      </c>
      <c r="E132" s="62">
        <v>200000.0</v>
      </c>
      <c r="F132" s="63">
        <f t="shared" si="15"/>
        <v>62800000</v>
      </c>
    </row>
    <row r="133">
      <c r="A133" s="64"/>
      <c r="B133" s="59" t="s">
        <v>156</v>
      </c>
      <c r="C133" s="38">
        <v>1.0</v>
      </c>
      <c r="D133" s="59" t="s">
        <v>124</v>
      </c>
      <c r="E133" s="62">
        <v>8500000.0</v>
      </c>
      <c r="F133" s="63">
        <f t="shared" si="15"/>
        <v>8500000</v>
      </c>
    </row>
    <row r="134">
      <c r="A134" s="64"/>
      <c r="B134" s="59" t="s">
        <v>157</v>
      </c>
      <c r="C134" s="38">
        <v>45.0</v>
      </c>
      <c r="D134" s="59" t="s">
        <v>155</v>
      </c>
      <c r="E134" s="62">
        <v>350000.0</v>
      </c>
      <c r="F134" s="63">
        <f t="shared" si="15"/>
        <v>15750000</v>
      </c>
    </row>
    <row r="135">
      <c r="A135" s="64"/>
      <c r="B135" s="59" t="s">
        <v>158</v>
      </c>
      <c r="C135" s="38">
        <v>7.0</v>
      </c>
      <c r="D135" s="59" t="s">
        <v>129</v>
      </c>
      <c r="E135" s="62">
        <v>300000.0</v>
      </c>
      <c r="F135" s="63">
        <f t="shared" si="15"/>
        <v>2100000</v>
      </c>
    </row>
    <row r="136">
      <c r="A136" s="64"/>
      <c r="B136" s="65" t="s">
        <v>159</v>
      </c>
      <c r="C136" s="66">
        <v>0.0</v>
      </c>
      <c r="D136" s="65" t="s">
        <v>155</v>
      </c>
      <c r="E136" s="67">
        <v>8000000.0</v>
      </c>
      <c r="F136" s="68">
        <f t="shared" si="15"/>
        <v>0</v>
      </c>
    </row>
    <row r="137">
      <c r="A137" s="64"/>
      <c r="B137" s="59" t="s">
        <v>160</v>
      </c>
      <c r="C137" s="38">
        <v>175.0</v>
      </c>
      <c r="D137" s="59" t="s">
        <v>161</v>
      </c>
      <c r="E137" s="62">
        <v>400000.0</v>
      </c>
      <c r="F137" s="63">
        <f t="shared" si="15"/>
        <v>70000000</v>
      </c>
    </row>
    <row r="138">
      <c r="A138" s="69" t="s">
        <v>162</v>
      </c>
      <c r="B138" s="59" t="s">
        <v>163</v>
      </c>
      <c r="C138" s="60"/>
      <c r="D138" s="59"/>
      <c r="E138" s="59"/>
      <c r="F138" s="61">
        <f>SUM(F139:F140)</f>
        <v>81250000</v>
      </c>
    </row>
    <row r="139">
      <c r="A139" s="64"/>
      <c r="B139" s="59" t="s">
        <v>164</v>
      </c>
      <c r="C139" s="38">
        <v>20.0</v>
      </c>
      <c r="D139" s="59" t="s">
        <v>124</v>
      </c>
      <c r="E139" s="62">
        <v>1700000.0</v>
      </c>
      <c r="F139" s="63">
        <f t="shared" ref="F139:F140" si="16">C139*E139</f>
        <v>34000000</v>
      </c>
    </row>
    <row r="140">
      <c r="A140" s="64"/>
      <c r="B140" s="59" t="s">
        <v>165</v>
      </c>
      <c r="C140" s="38">
        <v>15.0</v>
      </c>
      <c r="D140" s="59" t="s">
        <v>166</v>
      </c>
      <c r="E140" s="62">
        <v>3150000.0</v>
      </c>
      <c r="F140" s="63">
        <f t="shared" si="16"/>
        <v>47250000</v>
      </c>
    </row>
    <row r="141">
      <c r="A141" s="64" t="s">
        <v>29</v>
      </c>
      <c r="B141" s="59" t="s">
        <v>167</v>
      </c>
      <c r="C141" s="60"/>
      <c r="D141" s="59"/>
      <c r="E141" s="59"/>
      <c r="F141" s="61">
        <f>SUM(F142:F144)</f>
        <v>214900000</v>
      </c>
    </row>
    <row r="142">
      <c r="A142" s="64" t="s">
        <v>7</v>
      </c>
      <c r="B142" s="59" t="s">
        <v>168</v>
      </c>
      <c r="C142" s="38">
        <v>18.0</v>
      </c>
      <c r="D142" s="59" t="s">
        <v>32</v>
      </c>
      <c r="E142" s="62">
        <v>3000000.0</v>
      </c>
      <c r="F142" s="63">
        <f t="shared" ref="F142:F144" si="17">C142*E142</f>
        <v>54000000</v>
      </c>
    </row>
    <row r="143">
      <c r="A143" s="64"/>
      <c r="B143" s="59" t="s">
        <v>169</v>
      </c>
      <c r="C143" s="38">
        <v>74.0</v>
      </c>
      <c r="D143" s="59" t="s">
        <v>32</v>
      </c>
      <c r="E143" s="63">
        <f>600000+500000+750000</f>
        <v>1850000</v>
      </c>
      <c r="F143" s="63">
        <f t="shared" si="17"/>
        <v>136900000</v>
      </c>
    </row>
    <row r="144">
      <c r="A144" s="64"/>
      <c r="B144" s="59" t="s">
        <v>170</v>
      </c>
      <c r="C144" s="38">
        <v>8.0</v>
      </c>
      <c r="D144" s="59" t="s">
        <v>32</v>
      </c>
      <c r="E144" s="62">
        <v>3000000.0</v>
      </c>
      <c r="F144" s="63">
        <f t="shared" si="17"/>
        <v>24000000</v>
      </c>
    </row>
    <row r="145">
      <c r="A145" s="34" t="s">
        <v>171</v>
      </c>
      <c r="B145" s="35" t="s">
        <v>172</v>
      </c>
      <c r="C145" s="36">
        <v>0.0</v>
      </c>
      <c r="D145" s="37" t="s">
        <v>7</v>
      </c>
      <c r="E145" s="38">
        <v>0.0</v>
      </c>
      <c r="F145" s="40">
        <f>SUM(F146:F151)</f>
        <v>103100000</v>
      </c>
    </row>
    <row r="146">
      <c r="A146" s="34" t="s">
        <v>7</v>
      </c>
      <c r="B146" s="70" t="s">
        <v>173</v>
      </c>
      <c r="C146" s="38">
        <v>48.0</v>
      </c>
      <c r="D146" s="59" t="s">
        <v>32</v>
      </c>
      <c r="E146" s="62">
        <v>100000.0</v>
      </c>
      <c r="F146" s="63">
        <f t="shared" ref="F146:F151" si="18">C146*E146</f>
        <v>4800000</v>
      </c>
    </row>
    <row r="147">
      <c r="A147" s="34"/>
      <c r="B147" s="70" t="s">
        <v>174</v>
      </c>
      <c r="C147" s="38">
        <v>640.0</v>
      </c>
      <c r="D147" s="59" t="s">
        <v>32</v>
      </c>
      <c r="E147" s="62">
        <v>100000.0</v>
      </c>
      <c r="F147" s="63">
        <f t="shared" si="18"/>
        <v>64000000</v>
      </c>
    </row>
    <row r="148">
      <c r="A148" s="34"/>
      <c r="B148" s="70" t="s">
        <v>175</v>
      </c>
      <c r="C148" s="38">
        <v>10.0</v>
      </c>
      <c r="D148" s="59" t="s">
        <v>32</v>
      </c>
      <c r="E148" s="62">
        <v>100000.0</v>
      </c>
      <c r="F148" s="63">
        <f t="shared" si="18"/>
        <v>1000000</v>
      </c>
    </row>
    <row r="149">
      <c r="A149" s="57"/>
      <c r="B149" s="70" t="s">
        <v>176</v>
      </c>
      <c r="C149" s="39">
        <f>3*8*10</f>
        <v>240</v>
      </c>
      <c r="D149" s="59" t="s">
        <v>32</v>
      </c>
      <c r="E149" s="62">
        <v>100000.0</v>
      </c>
      <c r="F149" s="63">
        <f t="shared" si="18"/>
        <v>24000000</v>
      </c>
    </row>
    <row r="150">
      <c r="A150" s="34"/>
      <c r="B150" s="70" t="s">
        <v>177</v>
      </c>
      <c r="C150" s="38">
        <v>21.0</v>
      </c>
      <c r="D150" s="59" t="s">
        <v>32</v>
      </c>
      <c r="E150" s="62">
        <v>100000.0</v>
      </c>
      <c r="F150" s="63">
        <f t="shared" si="18"/>
        <v>2100000</v>
      </c>
    </row>
    <row r="151">
      <c r="A151" s="34"/>
      <c r="B151" s="59" t="s">
        <v>178</v>
      </c>
      <c r="C151" s="39">
        <f>2*4*9</f>
        <v>72</v>
      </c>
      <c r="D151" s="59" t="s">
        <v>32</v>
      </c>
      <c r="E151" s="62">
        <v>100000.0</v>
      </c>
      <c r="F151" s="63">
        <f t="shared" si="18"/>
        <v>7200000</v>
      </c>
    </row>
    <row r="152">
      <c r="A152" s="41" t="s">
        <v>64</v>
      </c>
      <c r="B152" s="71" t="s">
        <v>179</v>
      </c>
      <c r="C152" s="43">
        <v>0.0</v>
      </c>
      <c r="D152" s="44" t="s">
        <v>7</v>
      </c>
      <c r="E152" s="45">
        <v>0.0</v>
      </c>
      <c r="F152" s="46">
        <f>F153+F161+F163+F165+F167+F169</f>
        <v>94440000</v>
      </c>
    </row>
    <row r="153">
      <c r="A153" s="48" t="s">
        <v>19</v>
      </c>
      <c r="B153" s="42" t="s">
        <v>20</v>
      </c>
      <c r="C153" s="43">
        <v>0.0</v>
      </c>
      <c r="D153" s="49" t="s">
        <v>7</v>
      </c>
      <c r="E153" s="45">
        <v>0.0</v>
      </c>
      <c r="F153" s="56">
        <f>SUM(F154:F160)</f>
        <v>57240000</v>
      </c>
    </row>
    <row r="154">
      <c r="A154" s="34" t="s">
        <v>7</v>
      </c>
      <c r="B154" s="42" t="s">
        <v>180</v>
      </c>
      <c r="C154" s="43">
        <v>1.0</v>
      </c>
      <c r="D154" s="49" t="s">
        <v>22</v>
      </c>
      <c r="E154" s="45">
        <v>1000000.0</v>
      </c>
      <c r="F154" s="46">
        <f t="shared" ref="F154:F160" si="19">C154*E154</f>
        <v>1000000</v>
      </c>
    </row>
    <row r="155">
      <c r="A155" s="34" t="s">
        <v>7</v>
      </c>
      <c r="B155" s="42" t="s">
        <v>181</v>
      </c>
      <c r="C155" s="43">
        <v>1.0</v>
      </c>
      <c r="D155" s="49" t="s">
        <v>22</v>
      </c>
      <c r="E155" s="45">
        <v>1000000.0</v>
      </c>
      <c r="F155" s="46">
        <f t="shared" si="19"/>
        <v>1000000</v>
      </c>
    </row>
    <row r="156">
      <c r="A156" s="34" t="s">
        <v>7</v>
      </c>
      <c r="B156" s="72" t="s">
        <v>182</v>
      </c>
      <c r="C156" s="46">
        <f>451</f>
        <v>451</v>
      </c>
      <c r="D156" s="72" t="s">
        <v>77</v>
      </c>
      <c r="E156" s="73">
        <v>15000.0</v>
      </c>
      <c r="F156" s="46">
        <f t="shared" si="19"/>
        <v>6765000</v>
      </c>
    </row>
    <row r="157">
      <c r="A157" s="34" t="s">
        <v>7</v>
      </c>
      <c r="B157" s="42" t="s">
        <v>183</v>
      </c>
      <c r="C157" s="43">
        <v>1.0</v>
      </c>
      <c r="D157" s="49" t="s">
        <v>22</v>
      </c>
      <c r="E157" s="45">
        <v>500000.0</v>
      </c>
      <c r="F157" s="46">
        <f t="shared" si="19"/>
        <v>500000</v>
      </c>
    </row>
    <row r="158">
      <c r="A158" s="34" t="s">
        <v>7</v>
      </c>
      <c r="B158" s="42" t="s">
        <v>184</v>
      </c>
      <c r="C158" s="46">
        <f>C156</f>
        <v>451</v>
      </c>
      <c r="D158" s="49" t="s">
        <v>185</v>
      </c>
      <c r="E158" s="45">
        <v>25000.0</v>
      </c>
      <c r="F158" s="46">
        <f t="shared" si="19"/>
        <v>11275000</v>
      </c>
    </row>
    <row r="159">
      <c r="A159" s="48" t="s">
        <v>7</v>
      </c>
      <c r="B159" s="42" t="s">
        <v>186</v>
      </c>
      <c r="C159" s="43">
        <v>100.0</v>
      </c>
      <c r="D159" s="49" t="s">
        <v>77</v>
      </c>
      <c r="E159" s="45">
        <v>10000.0</v>
      </c>
      <c r="F159" s="46">
        <f t="shared" si="19"/>
        <v>1000000</v>
      </c>
    </row>
    <row r="160">
      <c r="A160" s="34"/>
      <c r="B160" s="59" t="s">
        <v>187</v>
      </c>
      <c r="C160" s="39">
        <f>476</f>
        <v>476</v>
      </c>
      <c r="D160" s="59" t="s">
        <v>185</v>
      </c>
      <c r="E160" s="62">
        <v>75000.0</v>
      </c>
      <c r="F160" s="63">
        <f t="shared" si="19"/>
        <v>35700000</v>
      </c>
    </row>
    <row r="161">
      <c r="A161" s="74" t="s">
        <v>54</v>
      </c>
      <c r="B161" s="72" t="s">
        <v>55</v>
      </c>
      <c r="C161" s="75"/>
      <c r="D161" s="72"/>
      <c r="E161" s="72"/>
      <c r="F161" s="76">
        <f>SUM(F162)</f>
        <v>5000000</v>
      </c>
    </row>
    <row r="162">
      <c r="A162" s="74" t="s">
        <v>7</v>
      </c>
      <c r="B162" s="72" t="s">
        <v>188</v>
      </c>
      <c r="C162" s="45">
        <v>50.0</v>
      </c>
      <c r="D162" s="72" t="s">
        <v>36</v>
      </c>
      <c r="E162" s="73">
        <v>100000.0</v>
      </c>
      <c r="F162" s="77">
        <f>C162*E162</f>
        <v>5000000</v>
      </c>
    </row>
    <row r="163">
      <c r="A163" s="78" t="s">
        <v>162</v>
      </c>
      <c r="B163" s="72" t="s">
        <v>163</v>
      </c>
      <c r="C163" s="75"/>
      <c r="D163" s="72"/>
      <c r="E163" s="72"/>
      <c r="F163" s="76">
        <f>SUM(F164)</f>
        <v>10000000</v>
      </c>
    </row>
    <row r="164">
      <c r="A164" s="64"/>
      <c r="B164" s="70" t="s">
        <v>189</v>
      </c>
      <c r="C164" s="79">
        <v>1.0</v>
      </c>
      <c r="D164" s="70" t="s">
        <v>124</v>
      </c>
      <c r="E164" s="80">
        <v>1.0E7</v>
      </c>
      <c r="F164" s="81">
        <f>C164*E164</f>
        <v>10000000</v>
      </c>
    </row>
    <row r="165">
      <c r="A165" s="48" t="s">
        <v>25</v>
      </c>
      <c r="B165" s="42" t="s">
        <v>26</v>
      </c>
      <c r="C165" s="43">
        <v>0.0</v>
      </c>
      <c r="D165" s="49" t="s">
        <v>7</v>
      </c>
      <c r="E165" s="45">
        <v>0.0</v>
      </c>
      <c r="F165" s="56">
        <f>SUM(F166)</f>
        <v>7200000</v>
      </c>
    </row>
    <row r="166">
      <c r="A166" s="34" t="s">
        <v>7</v>
      </c>
      <c r="B166" s="35" t="s">
        <v>190</v>
      </c>
      <c r="C166" s="36">
        <v>8.0</v>
      </c>
      <c r="D166" s="37" t="s">
        <v>28</v>
      </c>
      <c r="E166" s="38">
        <v>900000.0</v>
      </c>
      <c r="F166" s="39">
        <f>C166*E166</f>
        <v>7200000</v>
      </c>
    </row>
    <row r="167">
      <c r="A167" s="48" t="s">
        <v>29</v>
      </c>
      <c r="B167" s="42" t="s">
        <v>30</v>
      </c>
      <c r="C167" s="43">
        <v>0.0</v>
      </c>
      <c r="D167" s="49" t="s">
        <v>7</v>
      </c>
      <c r="E167" s="45">
        <v>0.0</v>
      </c>
      <c r="F167" s="56">
        <f>SUM(F168)</f>
        <v>10000000</v>
      </c>
    </row>
    <row r="168">
      <c r="A168" s="34" t="s">
        <v>7</v>
      </c>
      <c r="B168" s="35" t="s">
        <v>191</v>
      </c>
      <c r="C168" s="36">
        <v>4.0</v>
      </c>
      <c r="D168" s="37" t="s">
        <v>32</v>
      </c>
      <c r="E168" s="38">
        <v>2500000.0</v>
      </c>
      <c r="F168" s="39">
        <f>C168*E168</f>
        <v>10000000</v>
      </c>
    </row>
    <row r="169">
      <c r="A169" s="74" t="s">
        <v>171</v>
      </c>
      <c r="B169" s="72" t="s">
        <v>192</v>
      </c>
      <c r="C169" s="75"/>
      <c r="D169" s="72"/>
      <c r="E169" s="72"/>
      <c r="F169" s="76">
        <f>SUM(F170)</f>
        <v>5000000</v>
      </c>
    </row>
    <row r="170">
      <c r="A170" s="64" t="s">
        <v>7</v>
      </c>
      <c r="B170" s="59" t="s">
        <v>193</v>
      </c>
      <c r="C170" s="38">
        <v>50.0</v>
      </c>
      <c r="D170" s="59" t="s">
        <v>32</v>
      </c>
      <c r="E170" s="62">
        <v>100000.0</v>
      </c>
      <c r="F170" s="63">
        <f>C170*E170</f>
        <v>5000000</v>
      </c>
    </row>
    <row r="171">
      <c r="A171" s="41" t="s">
        <v>194</v>
      </c>
      <c r="B171" s="55" t="s">
        <v>195</v>
      </c>
      <c r="C171" s="43">
        <v>0.0</v>
      </c>
      <c r="D171" s="44" t="s">
        <v>7</v>
      </c>
      <c r="E171" s="45">
        <v>0.0</v>
      </c>
      <c r="F171" s="46">
        <f>F172+F183+F187+F189+F191+F193+F195</f>
        <v>67861000</v>
      </c>
    </row>
    <row r="172">
      <c r="A172" s="48" t="s">
        <v>19</v>
      </c>
      <c r="B172" s="42" t="s">
        <v>20</v>
      </c>
      <c r="C172" s="43">
        <v>0.0</v>
      </c>
      <c r="D172" s="49" t="s">
        <v>7</v>
      </c>
      <c r="E172" s="45">
        <v>0.0</v>
      </c>
      <c r="F172" s="56">
        <f>SUM(F173:F182)</f>
        <v>29461000</v>
      </c>
    </row>
    <row r="173">
      <c r="A173" s="34" t="s">
        <v>7</v>
      </c>
      <c r="B173" s="35" t="s">
        <v>196</v>
      </c>
      <c r="C173" s="36">
        <v>1.0</v>
      </c>
      <c r="D173" s="37" t="s">
        <v>124</v>
      </c>
      <c r="E173" s="38">
        <v>300000.0</v>
      </c>
      <c r="F173" s="39">
        <f t="shared" ref="F173:F182" si="20">C173*E173</f>
        <v>300000</v>
      </c>
    </row>
    <row r="174">
      <c r="A174" s="34" t="s">
        <v>7</v>
      </c>
      <c r="B174" s="35" t="s">
        <v>197</v>
      </c>
      <c r="C174" s="36">
        <v>1.0</v>
      </c>
      <c r="D174" s="37" t="s">
        <v>198</v>
      </c>
      <c r="E174" s="38">
        <v>300000.0</v>
      </c>
      <c r="F174" s="39">
        <f t="shared" si="20"/>
        <v>300000</v>
      </c>
    </row>
    <row r="175">
      <c r="A175" s="34" t="s">
        <v>7</v>
      </c>
      <c r="B175" s="35" t="s">
        <v>183</v>
      </c>
      <c r="C175" s="36">
        <v>1.0</v>
      </c>
      <c r="D175" s="37" t="s">
        <v>198</v>
      </c>
      <c r="E175" s="38">
        <v>500000.0</v>
      </c>
      <c r="F175" s="39">
        <f t="shared" si="20"/>
        <v>500000</v>
      </c>
    </row>
    <row r="176">
      <c r="A176" s="34"/>
      <c r="B176" s="59" t="s">
        <v>199</v>
      </c>
      <c r="C176" s="38">
        <v>35.0</v>
      </c>
      <c r="D176" s="59" t="s">
        <v>77</v>
      </c>
      <c r="E176" s="62">
        <v>125000.0</v>
      </c>
      <c r="F176" s="63">
        <f t="shared" si="20"/>
        <v>4375000</v>
      </c>
    </row>
    <row r="177">
      <c r="A177" s="34"/>
      <c r="B177" s="59" t="s">
        <v>200</v>
      </c>
      <c r="C177" s="38">
        <v>40.0</v>
      </c>
      <c r="D177" s="59" t="s">
        <v>77</v>
      </c>
      <c r="E177" s="62">
        <v>100000.0</v>
      </c>
      <c r="F177" s="63">
        <f t="shared" si="20"/>
        <v>4000000</v>
      </c>
    </row>
    <row r="178">
      <c r="A178" s="34"/>
      <c r="B178" s="59" t="s">
        <v>201</v>
      </c>
      <c r="C178" s="38">
        <v>6.0</v>
      </c>
      <c r="D178" s="59" t="s">
        <v>77</v>
      </c>
      <c r="E178" s="62">
        <v>100000.0</v>
      </c>
      <c r="F178" s="63">
        <f t="shared" si="20"/>
        <v>600000</v>
      </c>
    </row>
    <row r="179">
      <c r="A179" s="34"/>
      <c r="B179" s="59" t="s">
        <v>202</v>
      </c>
      <c r="C179" s="38">
        <v>120.0</v>
      </c>
      <c r="D179" s="59" t="s">
        <v>203</v>
      </c>
      <c r="E179" s="62">
        <v>25000.0</v>
      </c>
      <c r="F179" s="63">
        <f t="shared" si="20"/>
        <v>3000000</v>
      </c>
    </row>
    <row r="180">
      <c r="A180" s="34"/>
      <c r="B180" s="59" t="s">
        <v>204</v>
      </c>
      <c r="C180" s="38">
        <v>35.0</v>
      </c>
      <c r="D180" s="59" t="s">
        <v>48</v>
      </c>
      <c r="E180" s="62">
        <v>50000.0</v>
      </c>
      <c r="F180" s="63">
        <f t="shared" si="20"/>
        <v>1750000</v>
      </c>
    </row>
    <row r="181">
      <c r="A181" s="34"/>
      <c r="B181" s="59" t="s">
        <v>205</v>
      </c>
      <c r="C181" s="47">
        <f>(35+6+40)*6*2</f>
        <v>972</v>
      </c>
      <c r="D181" s="59" t="s">
        <v>36</v>
      </c>
      <c r="E181" s="62">
        <v>13000.0</v>
      </c>
      <c r="F181" s="63">
        <f t="shared" si="20"/>
        <v>12636000</v>
      </c>
    </row>
    <row r="182">
      <c r="A182" s="48"/>
      <c r="B182" s="72" t="s">
        <v>206</v>
      </c>
      <c r="C182" s="45">
        <v>1.0</v>
      </c>
      <c r="D182" s="72" t="s">
        <v>124</v>
      </c>
      <c r="E182" s="73">
        <v>2000000.0</v>
      </c>
      <c r="F182" s="77">
        <f t="shared" si="20"/>
        <v>2000000</v>
      </c>
    </row>
    <row r="183">
      <c r="A183" s="74" t="s">
        <v>49</v>
      </c>
      <c r="B183" s="72" t="s">
        <v>50</v>
      </c>
      <c r="C183" s="75"/>
      <c r="D183" s="72"/>
      <c r="E183" s="72"/>
      <c r="F183" s="76">
        <f>SUM(F184:F186)</f>
        <v>12300000</v>
      </c>
    </row>
    <row r="184">
      <c r="A184" s="74" t="s">
        <v>7</v>
      </c>
      <c r="B184" s="72" t="s">
        <v>207</v>
      </c>
      <c r="C184" s="45">
        <v>60.0</v>
      </c>
      <c r="D184" s="72" t="s">
        <v>36</v>
      </c>
      <c r="E184" s="73">
        <v>150000.0</v>
      </c>
      <c r="F184" s="77">
        <f t="shared" ref="F184:F186" si="21">C184*E184</f>
        <v>9000000</v>
      </c>
    </row>
    <row r="185">
      <c r="A185" s="74" t="s">
        <v>7</v>
      </c>
      <c r="B185" s="72" t="s">
        <v>208</v>
      </c>
      <c r="C185" s="45">
        <v>6.0</v>
      </c>
      <c r="D185" s="72" t="s">
        <v>36</v>
      </c>
      <c r="E185" s="73">
        <v>150000.0</v>
      </c>
      <c r="F185" s="77">
        <f t="shared" si="21"/>
        <v>900000</v>
      </c>
    </row>
    <row r="186">
      <c r="A186" s="74" t="s">
        <v>7</v>
      </c>
      <c r="B186" s="72" t="s">
        <v>209</v>
      </c>
      <c r="C186" s="45">
        <v>16.0</v>
      </c>
      <c r="D186" s="72" t="s">
        <v>28</v>
      </c>
      <c r="E186" s="73">
        <v>150000.0</v>
      </c>
      <c r="F186" s="77">
        <f t="shared" si="21"/>
        <v>2400000</v>
      </c>
    </row>
    <row r="187">
      <c r="A187" s="48" t="s">
        <v>54</v>
      </c>
      <c r="B187" s="42" t="s">
        <v>55</v>
      </c>
      <c r="C187" s="43">
        <v>0.0</v>
      </c>
      <c r="D187" s="49" t="s">
        <v>7</v>
      </c>
      <c r="E187" s="45">
        <v>0.0</v>
      </c>
      <c r="F187" s="56">
        <f>SUM(F188)</f>
        <v>5000000</v>
      </c>
    </row>
    <row r="188">
      <c r="A188" s="48" t="s">
        <v>7</v>
      </c>
      <c r="B188" s="42" t="s">
        <v>210</v>
      </c>
      <c r="C188" s="43">
        <v>1.0</v>
      </c>
      <c r="D188" s="49" t="s">
        <v>124</v>
      </c>
      <c r="E188" s="45">
        <v>5000000.0</v>
      </c>
      <c r="F188" s="46">
        <f>C188*E188</f>
        <v>5000000</v>
      </c>
    </row>
    <row r="189">
      <c r="A189" s="74" t="s">
        <v>211</v>
      </c>
      <c r="B189" s="72" t="s">
        <v>163</v>
      </c>
      <c r="C189" s="75"/>
      <c r="D189" s="72"/>
      <c r="E189" s="72"/>
      <c r="F189" s="76">
        <f>SUM(F190)</f>
        <v>10000000</v>
      </c>
    </row>
    <row r="190">
      <c r="A190" s="74" t="s">
        <v>7</v>
      </c>
      <c r="B190" s="72" t="s">
        <v>212</v>
      </c>
      <c r="C190" s="45">
        <v>1.0</v>
      </c>
      <c r="D190" s="72" t="s">
        <v>124</v>
      </c>
      <c r="E190" s="73">
        <v>1.0E7</v>
      </c>
      <c r="F190" s="77">
        <f>C190*E190</f>
        <v>10000000</v>
      </c>
    </row>
    <row r="191">
      <c r="A191" s="48" t="s">
        <v>25</v>
      </c>
      <c r="B191" s="42" t="s">
        <v>26</v>
      </c>
      <c r="C191" s="43">
        <v>0.0</v>
      </c>
      <c r="D191" s="49" t="s">
        <v>7</v>
      </c>
      <c r="E191" s="45">
        <v>0.0</v>
      </c>
      <c r="F191" s="56">
        <f>SUM(F192)</f>
        <v>2700000</v>
      </c>
    </row>
    <row r="192">
      <c r="A192" s="48" t="s">
        <v>7</v>
      </c>
      <c r="B192" s="42" t="s">
        <v>213</v>
      </c>
      <c r="C192" s="43">
        <v>18.0</v>
      </c>
      <c r="D192" s="49" t="s">
        <v>48</v>
      </c>
      <c r="E192" s="45">
        <v>150000.0</v>
      </c>
      <c r="F192" s="46">
        <f>C192*E192</f>
        <v>2700000</v>
      </c>
    </row>
    <row r="193">
      <c r="A193" s="48" t="s">
        <v>29</v>
      </c>
      <c r="B193" s="42" t="s">
        <v>30</v>
      </c>
      <c r="C193" s="43">
        <v>0.0</v>
      </c>
      <c r="D193" s="49" t="s">
        <v>7</v>
      </c>
      <c r="E193" s="45">
        <v>0.0</v>
      </c>
      <c r="F193" s="56">
        <f>SUM(F194)</f>
        <v>0</v>
      </c>
    </row>
    <row r="194">
      <c r="A194" s="48" t="s">
        <v>7</v>
      </c>
      <c r="B194" s="42" t="s">
        <v>214</v>
      </c>
      <c r="C194" s="49"/>
      <c r="D194" s="49" t="s">
        <v>32</v>
      </c>
      <c r="E194" s="45">
        <v>2500000.0</v>
      </c>
      <c r="F194" s="46">
        <f>C194*E194</f>
        <v>0</v>
      </c>
    </row>
    <row r="195">
      <c r="A195" s="48" t="s">
        <v>171</v>
      </c>
      <c r="B195" s="42" t="s">
        <v>172</v>
      </c>
      <c r="C195" s="43">
        <v>0.0</v>
      </c>
      <c r="D195" s="49" t="s">
        <v>7</v>
      </c>
      <c r="E195" s="45">
        <v>0.0</v>
      </c>
      <c r="F195" s="56">
        <f>SUM(F196:F197)</f>
        <v>8400000</v>
      </c>
    </row>
    <row r="196">
      <c r="A196" s="34" t="s">
        <v>7</v>
      </c>
      <c r="B196" s="59" t="s">
        <v>215</v>
      </c>
      <c r="C196" s="38">
        <v>66.0</v>
      </c>
      <c r="D196" s="59" t="s">
        <v>32</v>
      </c>
      <c r="E196" s="62">
        <v>100000.0</v>
      </c>
      <c r="F196" s="63">
        <f t="shared" ref="F196:F197" si="22">C196*E196</f>
        <v>6600000</v>
      </c>
    </row>
    <row r="197">
      <c r="A197" s="34"/>
      <c r="B197" s="59" t="s">
        <v>216</v>
      </c>
      <c r="C197" s="38">
        <v>18.0</v>
      </c>
      <c r="D197" s="59" t="s">
        <v>32</v>
      </c>
      <c r="E197" s="62">
        <v>100000.0</v>
      </c>
      <c r="F197" s="63">
        <f t="shared" si="22"/>
        <v>1800000</v>
      </c>
    </row>
    <row r="198">
      <c r="A198" s="41" t="s">
        <v>217</v>
      </c>
      <c r="B198" s="55" t="s">
        <v>218</v>
      </c>
      <c r="C198" s="43">
        <v>0.0</v>
      </c>
      <c r="D198" s="44" t="s">
        <v>7</v>
      </c>
      <c r="E198" s="45">
        <v>0.0</v>
      </c>
      <c r="F198" s="46">
        <f>F199+F204+F206+F208+F210</f>
        <v>37635000</v>
      </c>
    </row>
    <row r="199">
      <c r="A199" s="48" t="s">
        <v>19</v>
      </c>
      <c r="B199" s="42" t="s">
        <v>20</v>
      </c>
      <c r="C199" s="43">
        <v>0.0</v>
      </c>
      <c r="D199" s="49" t="s">
        <v>7</v>
      </c>
      <c r="E199" s="45">
        <v>0.0</v>
      </c>
      <c r="F199" s="56">
        <f>SUM(F200:F203)</f>
        <v>11875000</v>
      </c>
    </row>
    <row r="200">
      <c r="A200" s="48" t="s">
        <v>7</v>
      </c>
      <c r="B200" s="42" t="s">
        <v>219</v>
      </c>
      <c r="C200" s="43">
        <v>1.0</v>
      </c>
      <c r="D200" s="49" t="s">
        <v>22</v>
      </c>
      <c r="E200" s="45">
        <v>3000000.0</v>
      </c>
      <c r="F200" s="46">
        <f t="shared" ref="F200:F203" si="23">C200*E200</f>
        <v>3000000</v>
      </c>
    </row>
    <row r="201">
      <c r="A201" s="34" t="s">
        <v>7</v>
      </c>
      <c r="B201" s="35" t="s">
        <v>220</v>
      </c>
      <c r="C201" s="36">
        <v>35.0</v>
      </c>
      <c r="D201" s="37" t="s">
        <v>221</v>
      </c>
      <c r="E201" s="38">
        <v>50000.0</v>
      </c>
      <c r="F201" s="39">
        <f t="shared" si="23"/>
        <v>1750000</v>
      </c>
    </row>
    <row r="202">
      <c r="A202" s="34" t="s">
        <v>7</v>
      </c>
      <c r="B202" s="35" t="s">
        <v>222</v>
      </c>
      <c r="C202" s="47">
        <f>50*2*6</f>
        <v>600</v>
      </c>
      <c r="D202" s="37" t="s">
        <v>77</v>
      </c>
      <c r="E202" s="38">
        <v>10000.0</v>
      </c>
      <c r="F202" s="39">
        <f t="shared" si="23"/>
        <v>6000000</v>
      </c>
    </row>
    <row r="203">
      <c r="A203" s="34" t="s">
        <v>7</v>
      </c>
      <c r="B203" s="35" t="s">
        <v>223</v>
      </c>
      <c r="C203" s="36">
        <v>45.0</v>
      </c>
      <c r="D203" s="37" t="s">
        <v>77</v>
      </c>
      <c r="E203" s="38">
        <v>25000.0</v>
      </c>
      <c r="F203" s="39">
        <f t="shared" si="23"/>
        <v>1125000</v>
      </c>
    </row>
    <row r="204">
      <c r="A204" s="48" t="s">
        <v>49</v>
      </c>
      <c r="B204" s="42" t="s">
        <v>50</v>
      </c>
      <c r="C204" s="43">
        <v>0.0</v>
      </c>
      <c r="D204" s="49" t="s">
        <v>7</v>
      </c>
      <c r="E204" s="45">
        <v>0.0</v>
      </c>
      <c r="F204" s="56">
        <f>SUM(F205)</f>
        <v>5760000</v>
      </c>
    </row>
    <row r="205">
      <c r="A205" s="48" t="s">
        <v>7</v>
      </c>
      <c r="B205" s="42" t="s">
        <v>224</v>
      </c>
      <c r="C205" s="43">
        <v>72.0</v>
      </c>
      <c r="D205" s="49" t="s">
        <v>225</v>
      </c>
      <c r="E205" s="45">
        <v>80000.0</v>
      </c>
      <c r="F205" s="46">
        <f>C205*E205</f>
        <v>5760000</v>
      </c>
    </row>
    <row r="206">
      <c r="A206" s="74" t="s">
        <v>54</v>
      </c>
      <c r="B206" s="72" t="s">
        <v>55</v>
      </c>
      <c r="C206" s="75"/>
      <c r="D206" s="72"/>
      <c r="E206" s="72"/>
      <c r="F206" s="76">
        <f>SUM(F207)</f>
        <v>10000000</v>
      </c>
    </row>
    <row r="207">
      <c r="A207" s="74" t="s">
        <v>7</v>
      </c>
      <c r="B207" s="72" t="s">
        <v>226</v>
      </c>
      <c r="C207" s="45">
        <v>1.0</v>
      </c>
      <c r="D207" s="72" t="s">
        <v>22</v>
      </c>
      <c r="E207" s="73">
        <v>1.0E7</v>
      </c>
      <c r="F207" s="77">
        <f>C207*E207</f>
        <v>10000000</v>
      </c>
    </row>
    <row r="208">
      <c r="A208" s="74" t="s">
        <v>25</v>
      </c>
      <c r="B208" s="72" t="s">
        <v>26</v>
      </c>
      <c r="C208" s="75"/>
      <c r="D208" s="72"/>
      <c r="E208" s="72"/>
      <c r="F208" s="76">
        <f>SUM(F209)</f>
        <v>6000000</v>
      </c>
    </row>
    <row r="209">
      <c r="A209" s="74" t="s">
        <v>7</v>
      </c>
      <c r="B209" s="72" t="s">
        <v>227</v>
      </c>
      <c r="C209" s="45">
        <v>30.0</v>
      </c>
      <c r="D209" s="72" t="s">
        <v>28</v>
      </c>
      <c r="E209" s="73">
        <v>200000.0</v>
      </c>
      <c r="F209" s="77">
        <f>C209*E209</f>
        <v>6000000</v>
      </c>
    </row>
    <row r="210">
      <c r="A210" s="48" t="s">
        <v>171</v>
      </c>
      <c r="B210" s="42" t="s">
        <v>172</v>
      </c>
      <c r="C210" s="43">
        <v>0.0</v>
      </c>
      <c r="D210" s="49" t="s">
        <v>7</v>
      </c>
      <c r="E210" s="45">
        <v>0.0</v>
      </c>
      <c r="F210" s="56">
        <f>SUM(F211:F212)</f>
        <v>4000000</v>
      </c>
    </row>
    <row r="211">
      <c r="A211" s="48" t="s">
        <v>7</v>
      </c>
      <c r="B211" s="42" t="s">
        <v>228</v>
      </c>
      <c r="C211" s="43">
        <v>20.0</v>
      </c>
      <c r="D211" s="49" t="s">
        <v>32</v>
      </c>
      <c r="E211" s="45">
        <v>100000.0</v>
      </c>
      <c r="F211" s="46">
        <f t="shared" ref="F211:F212" si="24">C211*E211</f>
        <v>2000000</v>
      </c>
    </row>
    <row r="212">
      <c r="A212" s="48" t="s">
        <v>7</v>
      </c>
      <c r="B212" s="42" t="s">
        <v>229</v>
      </c>
      <c r="C212" s="43">
        <v>20.0</v>
      </c>
      <c r="D212" s="49" t="s">
        <v>32</v>
      </c>
      <c r="E212" s="45">
        <v>100000.0</v>
      </c>
      <c r="F212" s="46">
        <f t="shared" si="24"/>
        <v>2000000</v>
      </c>
    </row>
    <row r="213">
      <c r="A213" s="41" t="s">
        <v>230</v>
      </c>
      <c r="B213" s="55" t="s">
        <v>231</v>
      </c>
      <c r="C213" s="43">
        <v>0.0</v>
      </c>
      <c r="D213" s="44" t="s">
        <v>7</v>
      </c>
      <c r="E213" s="45">
        <v>0.0</v>
      </c>
      <c r="F213" s="46">
        <f>F214</f>
        <v>2400000</v>
      </c>
    </row>
    <row r="214">
      <c r="A214" s="34" t="s">
        <v>7</v>
      </c>
      <c r="B214" s="35" t="s">
        <v>232</v>
      </c>
      <c r="C214" s="36">
        <v>8.0</v>
      </c>
      <c r="D214" s="37" t="s">
        <v>45</v>
      </c>
      <c r="E214" s="38">
        <v>300000.0</v>
      </c>
      <c r="F214" s="39">
        <f>C214*E214</f>
        <v>2400000</v>
      </c>
    </row>
    <row r="215">
      <c r="A215" s="82" t="s">
        <v>233</v>
      </c>
      <c r="B215" s="55" t="s">
        <v>234</v>
      </c>
      <c r="C215" s="43">
        <v>0.0</v>
      </c>
      <c r="D215" s="44" t="s">
        <v>7</v>
      </c>
      <c r="E215" s="45">
        <v>0.0</v>
      </c>
      <c r="F215" s="46">
        <f>F216+F221+F224+F226+F227+F229</f>
        <v>358900000</v>
      </c>
    </row>
    <row r="216">
      <c r="A216" s="48" t="s">
        <v>19</v>
      </c>
      <c r="B216" s="42" t="s">
        <v>20</v>
      </c>
      <c r="C216" s="43">
        <v>0.0</v>
      </c>
      <c r="D216" s="49" t="s">
        <v>7</v>
      </c>
      <c r="E216" s="45">
        <v>0.0</v>
      </c>
      <c r="F216" s="56">
        <f>SUM(F217:F220)</f>
        <v>18900000</v>
      </c>
    </row>
    <row r="217">
      <c r="A217" s="34" t="s">
        <v>7</v>
      </c>
      <c r="B217" s="35" t="s">
        <v>235</v>
      </c>
      <c r="C217" s="36">
        <v>150.0</v>
      </c>
      <c r="D217" s="37" t="s">
        <v>147</v>
      </c>
      <c r="E217" s="38">
        <v>25000.0</v>
      </c>
      <c r="F217" s="39">
        <f t="shared" ref="F217:F220" si="25">C217*E217</f>
        <v>3750000</v>
      </c>
    </row>
    <row r="218">
      <c r="A218" s="34" t="s">
        <v>7</v>
      </c>
      <c r="B218" s="35" t="s">
        <v>236</v>
      </c>
      <c r="C218" s="36">
        <v>1.0</v>
      </c>
      <c r="D218" s="37" t="s">
        <v>124</v>
      </c>
      <c r="E218" s="38">
        <v>4000000.0</v>
      </c>
      <c r="F218" s="39">
        <f t="shared" si="25"/>
        <v>4000000</v>
      </c>
    </row>
    <row r="219">
      <c r="A219" s="34" t="s">
        <v>7</v>
      </c>
      <c r="B219" s="35" t="s">
        <v>237</v>
      </c>
      <c r="C219" s="36">
        <v>103.0</v>
      </c>
      <c r="D219" s="37" t="s">
        <v>238</v>
      </c>
      <c r="E219" s="38">
        <v>50000.0</v>
      </c>
      <c r="F219" s="39">
        <f t="shared" si="25"/>
        <v>5150000</v>
      </c>
    </row>
    <row r="220">
      <c r="A220" s="34" t="s">
        <v>7</v>
      </c>
      <c r="B220" s="35" t="s">
        <v>239</v>
      </c>
      <c r="C220" s="36">
        <v>1.0</v>
      </c>
      <c r="D220" s="37" t="s">
        <v>124</v>
      </c>
      <c r="E220" s="38">
        <v>6000000.0</v>
      </c>
      <c r="F220" s="39">
        <f t="shared" si="25"/>
        <v>6000000</v>
      </c>
    </row>
    <row r="221">
      <c r="A221" s="48" t="s">
        <v>54</v>
      </c>
      <c r="B221" s="42" t="s">
        <v>55</v>
      </c>
      <c r="C221" s="43">
        <v>0.0</v>
      </c>
      <c r="D221" s="49" t="s">
        <v>7</v>
      </c>
      <c r="E221" s="45">
        <v>0.0</v>
      </c>
      <c r="F221" s="56">
        <f>SUM(F222:F223)</f>
        <v>11500000</v>
      </c>
    </row>
    <row r="222">
      <c r="A222" s="48" t="s">
        <v>7</v>
      </c>
      <c r="B222" s="42" t="s">
        <v>240</v>
      </c>
      <c r="C222" s="43">
        <v>103.0</v>
      </c>
      <c r="D222" s="49" t="s">
        <v>147</v>
      </c>
      <c r="E222" s="45">
        <v>100000.0</v>
      </c>
      <c r="F222" s="46">
        <f t="shared" ref="F222:F223" si="26">C222*E222</f>
        <v>10300000</v>
      </c>
    </row>
    <row r="223">
      <c r="A223" s="48" t="s">
        <v>7</v>
      </c>
      <c r="B223" s="42" t="s">
        <v>241</v>
      </c>
      <c r="C223" s="43">
        <v>3.0</v>
      </c>
      <c r="D223" s="49" t="s">
        <v>147</v>
      </c>
      <c r="E223" s="45">
        <v>400000.0</v>
      </c>
      <c r="F223" s="46">
        <f t="shared" si="26"/>
        <v>1200000</v>
      </c>
    </row>
    <row r="224">
      <c r="A224" s="78" t="s">
        <v>162</v>
      </c>
      <c r="B224" s="72" t="s">
        <v>163</v>
      </c>
      <c r="C224" s="75"/>
      <c r="D224" s="72"/>
      <c r="E224" s="72"/>
      <c r="F224" s="76">
        <f>SUM(F225)</f>
        <v>3500000</v>
      </c>
    </row>
    <row r="225">
      <c r="A225" s="64"/>
      <c r="B225" s="59" t="s">
        <v>242</v>
      </c>
      <c r="C225" s="38">
        <v>1.0</v>
      </c>
      <c r="D225" s="59" t="s">
        <v>124</v>
      </c>
      <c r="E225" s="62">
        <v>3500000.0</v>
      </c>
      <c r="F225" s="63">
        <f>C225*E225</f>
        <v>3500000</v>
      </c>
    </row>
    <row r="226">
      <c r="A226" s="48" t="s">
        <v>25</v>
      </c>
      <c r="B226" s="42" t="s">
        <v>26</v>
      </c>
      <c r="C226" s="43">
        <v>0.0</v>
      </c>
      <c r="D226" s="49" t="s">
        <v>7</v>
      </c>
      <c r="E226" s="45">
        <v>0.0</v>
      </c>
      <c r="F226" s="83">
        <v>0.0</v>
      </c>
    </row>
    <row r="227">
      <c r="A227" s="48" t="s">
        <v>29</v>
      </c>
      <c r="B227" s="42" t="s">
        <v>30</v>
      </c>
      <c r="C227" s="43">
        <v>0.0</v>
      </c>
      <c r="D227" s="49" t="s">
        <v>7</v>
      </c>
      <c r="E227" s="45">
        <v>0.0</v>
      </c>
      <c r="F227" s="56">
        <f>SUM(F228)</f>
        <v>325000000</v>
      </c>
    </row>
    <row r="228">
      <c r="A228" s="34"/>
      <c r="B228" s="35" t="s">
        <v>243</v>
      </c>
      <c r="C228" s="36">
        <v>130.0</v>
      </c>
      <c r="D228" s="37" t="s">
        <v>32</v>
      </c>
      <c r="E228" s="38">
        <v>2500000.0</v>
      </c>
      <c r="F228" s="39">
        <f>C228*E228</f>
        <v>325000000</v>
      </c>
    </row>
    <row r="229">
      <c r="A229" s="48" t="s">
        <v>171</v>
      </c>
      <c r="B229" s="42" t="s">
        <v>172</v>
      </c>
      <c r="C229" s="43">
        <v>0.0</v>
      </c>
      <c r="D229" s="49" t="s">
        <v>7</v>
      </c>
      <c r="E229" s="45">
        <v>0.0</v>
      </c>
      <c r="F229" s="83">
        <v>0.0</v>
      </c>
    </row>
    <row r="230">
      <c r="A230" s="84" t="s">
        <v>244</v>
      </c>
      <c r="B230" s="72" t="s">
        <v>245</v>
      </c>
      <c r="C230" s="75"/>
      <c r="D230" s="72"/>
      <c r="E230" s="72"/>
      <c r="F230" s="77">
        <f>F231+F237+F239+F241+F243</f>
        <v>145700000</v>
      </c>
    </row>
    <row r="231">
      <c r="A231" s="74" t="s">
        <v>19</v>
      </c>
      <c r="B231" s="72" t="s">
        <v>20</v>
      </c>
      <c r="C231" s="75"/>
      <c r="D231" s="72"/>
      <c r="E231" s="72"/>
      <c r="F231" s="76">
        <f>SUM(F232:F236)</f>
        <v>118400000</v>
      </c>
    </row>
    <row r="232">
      <c r="A232" s="64" t="s">
        <v>7</v>
      </c>
      <c r="B232" s="59" t="s">
        <v>246</v>
      </c>
      <c r="C232" s="38">
        <v>350.0</v>
      </c>
      <c r="D232" s="59" t="s">
        <v>161</v>
      </c>
      <c r="E232" s="62">
        <v>100000.0</v>
      </c>
      <c r="F232" s="63">
        <f t="shared" ref="F232:F236" si="27">C232*E232</f>
        <v>35000000</v>
      </c>
    </row>
    <row r="233">
      <c r="A233" s="64" t="s">
        <v>7</v>
      </c>
      <c r="B233" s="59" t="s">
        <v>247</v>
      </c>
      <c r="C233" s="38">
        <v>10.0</v>
      </c>
      <c r="D233" s="59" t="s">
        <v>124</v>
      </c>
      <c r="E233" s="62">
        <v>5000000.0</v>
      </c>
      <c r="F233" s="63">
        <f t="shared" si="27"/>
        <v>50000000</v>
      </c>
    </row>
    <row r="234">
      <c r="A234" s="64" t="s">
        <v>7</v>
      </c>
      <c r="B234" s="59" t="s">
        <v>248</v>
      </c>
      <c r="C234" s="38">
        <v>10.0</v>
      </c>
      <c r="D234" s="59" t="s">
        <v>124</v>
      </c>
      <c r="E234" s="62">
        <v>500000.0</v>
      </c>
      <c r="F234" s="63">
        <f t="shared" si="27"/>
        <v>5000000</v>
      </c>
    </row>
    <row r="235">
      <c r="A235" s="64" t="s">
        <v>7</v>
      </c>
      <c r="B235" s="59" t="s">
        <v>249</v>
      </c>
      <c r="C235" s="39">
        <f>45*2*10*2</f>
        <v>1800</v>
      </c>
      <c r="D235" s="59" t="s">
        <v>48</v>
      </c>
      <c r="E235" s="62">
        <v>13000.0</v>
      </c>
      <c r="F235" s="63">
        <f t="shared" si="27"/>
        <v>23400000</v>
      </c>
    </row>
    <row r="236">
      <c r="A236" s="64" t="s">
        <v>7</v>
      </c>
      <c r="B236" s="59" t="s">
        <v>250</v>
      </c>
      <c r="C236" s="38">
        <v>200.0</v>
      </c>
      <c r="D236" s="59" t="s">
        <v>48</v>
      </c>
      <c r="E236" s="62">
        <v>25000.0</v>
      </c>
      <c r="F236" s="63">
        <f t="shared" si="27"/>
        <v>5000000</v>
      </c>
    </row>
    <row r="237">
      <c r="A237" s="64" t="s">
        <v>49</v>
      </c>
      <c r="B237" s="59" t="s">
        <v>50</v>
      </c>
      <c r="C237" s="85">
        <v>168.0</v>
      </c>
      <c r="D237" s="59"/>
      <c r="E237" s="59"/>
      <c r="F237" s="61">
        <f>SUM(F238)</f>
        <v>12800000</v>
      </c>
    </row>
    <row r="238">
      <c r="A238" s="64" t="s">
        <v>7</v>
      </c>
      <c r="B238" s="59" t="s">
        <v>251</v>
      </c>
      <c r="C238" s="85">
        <v>160.0</v>
      </c>
      <c r="D238" s="59" t="s">
        <v>225</v>
      </c>
      <c r="E238" s="62">
        <v>80000.0</v>
      </c>
      <c r="F238" s="63">
        <f>C238*E238</f>
        <v>12800000</v>
      </c>
    </row>
    <row r="239">
      <c r="A239" s="74" t="s">
        <v>25</v>
      </c>
      <c r="B239" s="72" t="s">
        <v>26</v>
      </c>
      <c r="C239" s="75"/>
      <c r="D239" s="72"/>
      <c r="E239" s="72"/>
      <c r="F239" s="76">
        <f>SUM(F240)</f>
        <v>10000000</v>
      </c>
    </row>
    <row r="240">
      <c r="A240" s="74" t="s">
        <v>7</v>
      </c>
      <c r="B240" s="72" t="s">
        <v>252</v>
      </c>
      <c r="C240" s="45">
        <v>20.0</v>
      </c>
      <c r="D240" s="72" t="s">
        <v>28</v>
      </c>
      <c r="E240" s="73">
        <v>500000.0</v>
      </c>
      <c r="F240" s="77">
        <f>C240*E240</f>
        <v>10000000</v>
      </c>
    </row>
    <row r="241">
      <c r="A241" s="74" t="s">
        <v>29</v>
      </c>
      <c r="B241" s="72" t="s">
        <v>167</v>
      </c>
      <c r="C241" s="75"/>
      <c r="D241" s="72"/>
      <c r="E241" s="72"/>
      <c r="F241" s="76">
        <f>SUM(F242)</f>
        <v>3000000</v>
      </c>
    </row>
    <row r="242">
      <c r="A242" s="64" t="s">
        <v>7</v>
      </c>
      <c r="B242" s="59" t="s">
        <v>253</v>
      </c>
      <c r="C242" s="38">
        <v>10.0</v>
      </c>
      <c r="D242" s="59" t="s">
        <v>32</v>
      </c>
      <c r="E242" s="62">
        <v>300000.0</v>
      </c>
      <c r="F242" s="63">
        <f>C242*E242</f>
        <v>3000000</v>
      </c>
    </row>
    <row r="243">
      <c r="A243" s="74" t="s">
        <v>171</v>
      </c>
      <c r="B243" s="72" t="s">
        <v>192</v>
      </c>
      <c r="C243" s="75"/>
      <c r="D243" s="72"/>
      <c r="E243" s="72"/>
      <c r="F243" s="76">
        <f>SUM(F244)</f>
        <v>1500000</v>
      </c>
    </row>
    <row r="244">
      <c r="A244" s="64" t="s">
        <v>7</v>
      </c>
      <c r="B244" s="59" t="s">
        <v>254</v>
      </c>
      <c r="C244" s="38">
        <v>10.0</v>
      </c>
      <c r="D244" s="59" t="s">
        <v>32</v>
      </c>
      <c r="E244" s="62">
        <v>150000.0</v>
      </c>
      <c r="F244" s="63">
        <f>C244*E244</f>
        <v>1500000</v>
      </c>
    </row>
    <row r="245">
      <c r="A245" s="86" t="s">
        <v>255</v>
      </c>
      <c r="B245" s="59" t="s">
        <v>256</v>
      </c>
      <c r="C245" s="60"/>
      <c r="D245" s="59"/>
      <c r="E245" s="59"/>
      <c r="F245" s="63">
        <f>F246+F250+F253+F256</f>
        <v>113975000</v>
      </c>
    </row>
    <row r="246">
      <c r="A246" s="64" t="s">
        <v>19</v>
      </c>
      <c r="B246" s="59" t="s">
        <v>20</v>
      </c>
      <c r="C246" s="60"/>
      <c r="D246" s="59"/>
      <c r="E246" s="59"/>
      <c r="F246" s="61">
        <f>SUM(F247:F249)</f>
        <v>22750000</v>
      </c>
    </row>
    <row r="247">
      <c r="A247" s="64" t="s">
        <v>7</v>
      </c>
      <c r="B247" s="59" t="s">
        <v>257</v>
      </c>
      <c r="C247" s="38">
        <v>2.0</v>
      </c>
      <c r="D247" s="59" t="s">
        <v>124</v>
      </c>
      <c r="E247" s="62">
        <v>2000000.0</v>
      </c>
      <c r="F247" s="63">
        <f t="shared" ref="F247:F249" si="28">C247*E247</f>
        <v>4000000</v>
      </c>
    </row>
    <row r="248">
      <c r="A248" s="64"/>
      <c r="B248" s="59" t="s">
        <v>258</v>
      </c>
      <c r="C248" s="38">
        <v>75.0</v>
      </c>
      <c r="D248" s="59" t="s">
        <v>153</v>
      </c>
      <c r="E248" s="62">
        <v>225000.0</v>
      </c>
      <c r="F248" s="63">
        <f t="shared" si="28"/>
        <v>16875000</v>
      </c>
    </row>
    <row r="249">
      <c r="A249" s="64"/>
      <c r="B249" s="59" t="s">
        <v>259</v>
      </c>
      <c r="C249" s="38">
        <v>75.0</v>
      </c>
      <c r="D249" s="59" t="s">
        <v>153</v>
      </c>
      <c r="E249" s="62">
        <v>25000.0</v>
      </c>
      <c r="F249" s="63">
        <f t="shared" si="28"/>
        <v>1875000</v>
      </c>
    </row>
    <row r="250">
      <c r="A250" s="69" t="s">
        <v>260</v>
      </c>
      <c r="B250" s="59" t="s">
        <v>261</v>
      </c>
      <c r="C250" s="87"/>
      <c r="D250" s="59"/>
      <c r="E250" s="59"/>
      <c r="F250" s="61">
        <f>SUM(F251:F252)</f>
        <v>26225000</v>
      </c>
    </row>
    <row r="251">
      <c r="A251" s="64"/>
      <c r="B251" s="59" t="s">
        <v>262</v>
      </c>
      <c r="C251" s="38">
        <v>103.0</v>
      </c>
      <c r="D251" s="59" t="s">
        <v>161</v>
      </c>
      <c r="E251" s="62">
        <v>200000.0</v>
      </c>
      <c r="F251" s="63">
        <f t="shared" ref="F251:F252" si="29">C251*E251</f>
        <v>20600000</v>
      </c>
    </row>
    <row r="252">
      <c r="A252" s="64"/>
      <c r="B252" s="59" t="s">
        <v>263</v>
      </c>
      <c r="C252" s="38">
        <v>75.0</v>
      </c>
      <c r="D252" s="59" t="s">
        <v>161</v>
      </c>
      <c r="E252" s="62">
        <v>75000.0</v>
      </c>
      <c r="F252" s="63">
        <f t="shared" si="29"/>
        <v>5625000</v>
      </c>
    </row>
    <row r="253">
      <c r="A253" s="64" t="s">
        <v>49</v>
      </c>
      <c r="B253" s="59" t="s">
        <v>50</v>
      </c>
      <c r="C253" s="60"/>
      <c r="D253" s="59"/>
      <c r="E253" s="59"/>
      <c r="F253" s="61">
        <f>+F254+F255</f>
        <v>39000000</v>
      </c>
    </row>
    <row r="254">
      <c r="A254" s="64" t="s">
        <v>7</v>
      </c>
      <c r="B254" s="59" t="s">
        <v>264</v>
      </c>
      <c r="C254" s="39">
        <f>2*2*4*5</f>
        <v>80</v>
      </c>
      <c r="D254" s="59" t="s">
        <v>48</v>
      </c>
      <c r="E254" s="62">
        <v>150000.0</v>
      </c>
      <c r="F254" s="63">
        <f t="shared" ref="F254:F255" si="30">C254*E254</f>
        <v>12000000</v>
      </c>
    </row>
    <row r="255">
      <c r="A255" s="64" t="s">
        <v>7</v>
      </c>
      <c r="B255" s="70" t="s">
        <v>265</v>
      </c>
      <c r="C255" s="39">
        <f>3*3*4*5</f>
        <v>180</v>
      </c>
      <c r="D255" s="59" t="s">
        <v>48</v>
      </c>
      <c r="E255" s="62">
        <v>150000.0</v>
      </c>
      <c r="F255" s="63">
        <f t="shared" si="30"/>
        <v>27000000</v>
      </c>
    </row>
    <row r="256">
      <c r="A256" s="74" t="s">
        <v>171</v>
      </c>
      <c r="B256" s="72" t="s">
        <v>192</v>
      </c>
      <c r="C256" s="75"/>
      <c r="D256" s="72"/>
      <c r="E256" s="72"/>
      <c r="F256" s="76">
        <f>SUM(F257)</f>
        <v>26000000</v>
      </c>
    </row>
    <row r="257">
      <c r="A257" s="64" t="s">
        <v>7</v>
      </c>
      <c r="B257" s="59" t="s">
        <v>266</v>
      </c>
      <c r="C257" s="38">
        <v>260.0</v>
      </c>
      <c r="D257" s="59" t="s">
        <v>32</v>
      </c>
      <c r="E257" s="62">
        <v>100000.0</v>
      </c>
      <c r="F257" s="63">
        <f>C257*E257</f>
        <v>26000000</v>
      </c>
    </row>
    <row r="258">
      <c r="A258" s="84" t="s">
        <v>267</v>
      </c>
      <c r="B258" s="72" t="s">
        <v>268</v>
      </c>
      <c r="C258" s="75"/>
      <c r="D258" s="72" t="s">
        <v>7</v>
      </c>
      <c r="E258" s="72"/>
      <c r="F258" s="77">
        <f>F259+F261+F267+F269</f>
        <v>66500000</v>
      </c>
    </row>
    <row r="259">
      <c r="A259" s="74" t="s">
        <v>269</v>
      </c>
      <c r="B259" s="72" t="s">
        <v>270</v>
      </c>
      <c r="C259" s="75"/>
      <c r="D259" s="72"/>
      <c r="E259" s="72"/>
      <c r="F259" s="76">
        <f>SUM(F260)</f>
        <v>2000000</v>
      </c>
    </row>
    <row r="260">
      <c r="A260" s="74" t="s">
        <v>7</v>
      </c>
      <c r="B260" s="72" t="s">
        <v>271</v>
      </c>
      <c r="C260" s="45">
        <v>1.0</v>
      </c>
      <c r="D260" s="72" t="s">
        <v>22</v>
      </c>
      <c r="E260" s="73">
        <v>2000000.0</v>
      </c>
      <c r="F260" s="77">
        <f>C260*E260</f>
        <v>2000000</v>
      </c>
    </row>
    <row r="261">
      <c r="A261" s="74" t="s">
        <v>19</v>
      </c>
      <c r="B261" s="72" t="s">
        <v>20</v>
      </c>
      <c r="C261" s="75"/>
      <c r="D261" s="72"/>
      <c r="E261" s="72"/>
      <c r="F261" s="76">
        <f>SUM(F262:F266)</f>
        <v>33000000</v>
      </c>
    </row>
    <row r="262">
      <c r="A262" s="74" t="s">
        <v>7</v>
      </c>
      <c r="B262" s="72" t="s">
        <v>272</v>
      </c>
      <c r="C262" s="45">
        <v>1.0</v>
      </c>
      <c r="D262" s="72" t="s">
        <v>22</v>
      </c>
      <c r="E262" s="73">
        <v>5000000.0</v>
      </c>
      <c r="F262" s="77">
        <f t="shared" ref="F262:F266" si="31">C262*E262</f>
        <v>5000000</v>
      </c>
    </row>
    <row r="263">
      <c r="A263" s="74" t="s">
        <v>7</v>
      </c>
      <c r="B263" s="72" t="s">
        <v>273</v>
      </c>
      <c r="C263" s="45">
        <v>40.0</v>
      </c>
      <c r="D263" s="72" t="s">
        <v>22</v>
      </c>
      <c r="E263" s="73">
        <v>25000.0</v>
      </c>
      <c r="F263" s="77">
        <f t="shared" si="31"/>
        <v>1000000</v>
      </c>
    </row>
    <row r="264">
      <c r="A264" s="88"/>
      <c r="B264" s="72" t="s">
        <v>274</v>
      </c>
      <c r="C264" s="45">
        <v>1.0</v>
      </c>
      <c r="D264" s="72" t="s">
        <v>22</v>
      </c>
      <c r="E264" s="73">
        <v>2000000.0</v>
      </c>
      <c r="F264" s="77">
        <f t="shared" si="31"/>
        <v>2000000</v>
      </c>
    </row>
    <row r="265">
      <c r="A265" s="88"/>
      <c r="B265" s="72" t="s">
        <v>275</v>
      </c>
      <c r="C265" s="45">
        <v>200.0</v>
      </c>
      <c r="D265" s="72" t="s">
        <v>36</v>
      </c>
      <c r="E265" s="73">
        <v>50000.0</v>
      </c>
      <c r="F265" s="77">
        <f t="shared" si="31"/>
        <v>10000000</v>
      </c>
    </row>
    <row r="266">
      <c r="A266" s="74"/>
      <c r="B266" s="72" t="s">
        <v>276</v>
      </c>
      <c r="C266" s="45">
        <v>100.0</v>
      </c>
      <c r="D266" s="72" t="s">
        <v>147</v>
      </c>
      <c r="E266" s="73">
        <v>150000.0</v>
      </c>
      <c r="F266" s="77">
        <f t="shared" si="31"/>
        <v>15000000</v>
      </c>
    </row>
    <row r="267">
      <c r="A267" s="89" t="s">
        <v>277</v>
      </c>
      <c r="B267" s="72" t="s">
        <v>278</v>
      </c>
      <c r="C267" s="75"/>
      <c r="D267" s="72"/>
      <c r="E267" s="72"/>
      <c r="F267" s="76">
        <f>SUM(F268)</f>
        <v>30000000</v>
      </c>
    </row>
    <row r="268">
      <c r="A268" s="74" t="s">
        <v>7</v>
      </c>
      <c r="B268" s="72" t="s">
        <v>279</v>
      </c>
      <c r="C268" s="45">
        <v>10.0</v>
      </c>
      <c r="D268" s="72" t="s">
        <v>32</v>
      </c>
      <c r="E268" s="73">
        <v>3000000.0</v>
      </c>
      <c r="F268" s="77">
        <f>C268*E268</f>
        <v>30000000</v>
      </c>
    </row>
    <row r="269">
      <c r="A269" s="74" t="s">
        <v>171</v>
      </c>
      <c r="B269" s="72" t="s">
        <v>192</v>
      </c>
      <c r="C269" s="75"/>
      <c r="D269" s="72"/>
      <c r="E269" s="72"/>
      <c r="F269" s="76">
        <f>SUM(F270)</f>
        <v>1500000</v>
      </c>
    </row>
    <row r="270">
      <c r="A270" s="74" t="s">
        <v>7</v>
      </c>
      <c r="B270" s="72" t="s">
        <v>280</v>
      </c>
      <c r="C270" s="45">
        <v>10.0</v>
      </c>
      <c r="D270" s="72" t="s">
        <v>32</v>
      </c>
      <c r="E270" s="73">
        <v>150000.0</v>
      </c>
      <c r="F270" s="77">
        <f>C270*E270</f>
        <v>1500000</v>
      </c>
    </row>
    <row r="271">
      <c r="A271" s="86" t="s">
        <v>281</v>
      </c>
      <c r="B271" s="70" t="s">
        <v>282</v>
      </c>
      <c r="C271" s="62">
        <v>0.0</v>
      </c>
      <c r="D271" s="59" t="s">
        <v>7</v>
      </c>
      <c r="E271" s="62">
        <v>0.0</v>
      </c>
      <c r="F271" s="63">
        <f>F272+F278+F280+F282+F285</f>
        <v>86650000</v>
      </c>
    </row>
    <row r="272">
      <c r="A272" s="64" t="s">
        <v>19</v>
      </c>
      <c r="B272" s="70" t="s">
        <v>20</v>
      </c>
      <c r="C272" s="62">
        <v>0.0</v>
      </c>
      <c r="D272" s="59" t="s">
        <v>7</v>
      </c>
      <c r="E272" s="62">
        <v>0.0</v>
      </c>
      <c r="F272" s="61">
        <f>SUM(F273:F277)</f>
        <v>11150000</v>
      </c>
    </row>
    <row r="273">
      <c r="A273" s="64" t="s">
        <v>7</v>
      </c>
      <c r="B273" s="70" t="s">
        <v>283</v>
      </c>
      <c r="C273" s="62">
        <v>103.0</v>
      </c>
      <c r="D273" s="59" t="s">
        <v>77</v>
      </c>
      <c r="E273" s="62">
        <v>50000.0</v>
      </c>
      <c r="F273" s="63">
        <f t="shared" ref="F273:F277" si="32">(C273*E273)</f>
        <v>5150000</v>
      </c>
    </row>
    <row r="274">
      <c r="A274" s="64" t="s">
        <v>7</v>
      </c>
      <c r="B274" s="70" t="s">
        <v>284</v>
      </c>
      <c r="C274" s="62">
        <v>1.0</v>
      </c>
      <c r="D274" s="59" t="s">
        <v>198</v>
      </c>
      <c r="E274" s="62">
        <v>500000.0</v>
      </c>
      <c r="F274" s="63">
        <f t="shared" si="32"/>
        <v>500000</v>
      </c>
    </row>
    <row r="275">
      <c r="A275" s="64" t="s">
        <v>7</v>
      </c>
      <c r="B275" s="70" t="s">
        <v>285</v>
      </c>
      <c r="C275" s="62">
        <v>1.0</v>
      </c>
      <c r="D275" s="59" t="s">
        <v>286</v>
      </c>
      <c r="E275" s="62">
        <v>500000.0</v>
      </c>
      <c r="F275" s="63">
        <f t="shared" si="32"/>
        <v>500000</v>
      </c>
    </row>
    <row r="276">
      <c r="A276" s="64" t="s">
        <v>7</v>
      </c>
      <c r="B276" s="70" t="s">
        <v>196</v>
      </c>
      <c r="C276" s="62">
        <v>1.0</v>
      </c>
      <c r="D276" s="59" t="s">
        <v>286</v>
      </c>
      <c r="E276" s="62">
        <v>1000000.0</v>
      </c>
      <c r="F276" s="63">
        <f t="shared" si="32"/>
        <v>1000000</v>
      </c>
    </row>
    <row r="277">
      <c r="A277" s="64" t="s">
        <v>7</v>
      </c>
      <c r="B277" s="70" t="s">
        <v>287</v>
      </c>
      <c r="C277" s="63">
        <f>16*5</f>
        <v>80</v>
      </c>
      <c r="D277" s="59" t="s">
        <v>36</v>
      </c>
      <c r="E277" s="62">
        <v>50000.0</v>
      </c>
      <c r="F277" s="63">
        <f t="shared" si="32"/>
        <v>4000000</v>
      </c>
    </row>
    <row r="278">
      <c r="A278" s="64" t="s">
        <v>49</v>
      </c>
      <c r="B278" s="70" t="s">
        <v>50</v>
      </c>
      <c r="C278" s="62">
        <v>0.0</v>
      </c>
      <c r="D278" s="59" t="s">
        <v>7</v>
      </c>
      <c r="E278" s="62">
        <v>0.0</v>
      </c>
      <c r="F278" s="61">
        <f>SUM(F279)</f>
        <v>32000000</v>
      </c>
    </row>
    <row r="279">
      <c r="A279" s="64" t="s">
        <v>7</v>
      </c>
      <c r="B279" s="70" t="s">
        <v>288</v>
      </c>
      <c r="C279" s="63">
        <f>10*4*10</f>
        <v>400</v>
      </c>
      <c r="D279" s="59" t="s">
        <v>225</v>
      </c>
      <c r="E279" s="62">
        <v>80000.0</v>
      </c>
      <c r="F279" s="63">
        <f>(C279*E279)</f>
        <v>32000000</v>
      </c>
    </row>
    <row r="280">
      <c r="A280" s="64" t="s">
        <v>25</v>
      </c>
      <c r="B280" s="70" t="s">
        <v>26</v>
      </c>
      <c r="C280" s="62">
        <v>0.0</v>
      </c>
      <c r="D280" s="59" t="s">
        <v>7</v>
      </c>
      <c r="E280" s="62">
        <v>0.0</v>
      </c>
      <c r="F280" s="61">
        <f>SUM(F281)</f>
        <v>0</v>
      </c>
    </row>
    <row r="281">
      <c r="A281" s="90" t="s">
        <v>7</v>
      </c>
      <c r="B281" s="91" t="s">
        <v>289</v>
      </c>
      <c r="C281" s="67">
        <v>0.0</v>
      </c>
      <c r="D281" s="65" t="s">
        <v>225</v>
      </c>
      <c r="E281" s="67">
        <v>80000.0</v>
      </c>
      <c r="F281" s="68">
        <f>(C281*E281)</f>
        <v>0</v>
      </c>
    </row>
    <row r="282">
      <c r="A282" s="64" t="s">
        <v>29</v>
      </c>
      <c r="B282" s="70" t="s">
        <v>167</v>
      </c>
      <c r="C282" s="62">
        <v>0.0</v>
      </c>
      <c r="D282" s="59" t="s">
        <v>7</v>
      </c>
      <c r="E282" s="62">
        <v>0.0</v>
      </c>
      <c r="F282" s="61">
        <f>SUM(F283:F284)</f>
        <v>43500000</v>
      </c>
    </row>
    <row r="283">
      <c r="A283" s="64" t="s">
        <v>7</v>
      </c>
      <c r="B283" s="70" t="s">
        <v>290</v>
      </c>
      <c r="C283" s="62">
        <v>15.0</v>
      </c>
      <c r="D283" s="59" t="s">
        <v>32</v>
      </c>
      <c r="E283" s="62">
        <v>300000.0</v>
      </c>
      <c r="F283" s="63">
        <f t="shared" ref="F283:F284" si="33">(C283*E283)</f>
        <v>4500000</v>
      </c>
    </row>
    <row r="284">
      <c r="A284" s="64"/>
      <c r="B284" s="70" t="s">
        <v>291</v>
      </c>
      <c r="C284" s="62">
        <v>13.0</v>
      </c>
      <c r="D284" s="59" t="s">
        <v>32</v>
      </c>
      <c r="E284" s="62">
        <v>3000000.0</v>
      </c>
      <c r="F284" s="63">
        <f t="shared" si="33"/>
        <v>39000000</v>
      </c>
    </row>
    <row r="285">
      <c r="A285" s="64" t="s">
        <v>171</v>
      </c>
      <c r="B285" s="70" t="s">
        <v>192</v>
      </c>
      <c r="C285" s="62">
        <v>0.0</v>
      </c>
      <c r="D285" s="59" t="s">
        <v>7</v>
      </c>
      <c r="E285" s="62">
        <v>0.0</v>
      </c>
      <c r="F285" s="63">
        <f>SUM(F286)</f>
        <v>0</v>
      </c>
    </row>
    <row r="286">
      <c r="A286" s="90" t="s">
        <v>7</v>
      </c>
      <c r="B286" s="91" t="s">
        <v>292</v>
      </c>
      <c r="C286" s="67">
        <v>0.0</v>
      </c>
      <c r="D286" s="65" t="s">
        <v>32</v>
      </c>
      <c r="E286" s="67">
        <v>150000.0</v>
      </c>
      <c r="F286" s="68">
        <f>(C286*E286)</f>
        <v>0</v>
      </c>
    </row>
    <row r="287">
      <c r="A287" s="84" t="s">
        <v>293</v>
      </c>
      <c r="B287" s="92" t="s">
        <v>294</v>
      </c>
      <c r="C287" s="73">
        <v>0.0</v>
      </c>
      <c r="D287" s="72" t="s">
        <v>7</v>
      </c>
      <c r="E287" s="73">
        <v>0.0</v>
      </c>
      <c r="F287" s="77">
        <f>F288+F290</f>
        <v>12400000</v>
      </c>
    </row>
    <row r="288">
      <c r="A288" s="74" t="s">
        <v>19</v>
      </c>
      <c r="B288" s="92" t="s">
        <v>20</v>
      </c>
      <c r="C288" s="73">
        <v>0.0</v>
      </c>
      <c r="D288" s="72" t="s">
        <v>7</v>
      </c>
      <c r="E288" s="73">
        <v>0.0</v>
      </c>
      <c r="F288" s="76">
        <f>SUM(F289)</f>
        <v>12400000</v>
      </c>
    </row>
    <row r="289">
      <c r="A289" s="64" t="s">
        <v>7</v>
      </c>
      <c r="B289" s="70" t="s">
        <v>295</v>
      </c>
      <c r="C289" s="62">
        <v>248.0</v>
      </c>
      <c r="D289" s="59"/>
      <c r="E289" s="62">
        <v>50000.0</v>
      </c>
      <c r="F289" s="63">
        <f>(C289*E289)</f>
        <v>12400000</v>
      </c>
    </row>
    <row r="290">
      <c r="A290" s="74" t="s">
        <v>171</v>
      </c>
      <c r="B290" s="72" t="s">
        <v>192</v>
      </c>
      <c r="C290" s="75"/>
      <c r="D290" s="72"/>
      <c r="E290" s="72"/>
      <c r="F290" s="93">
        <v>0.0</v>
      </c>
    </row>
    <row r="291">
      <c r="A291" s="84" t="s">
        <v>296</v>
      </c>
      <c r="B291" s="92" t="s">
        <v>297</v>
      </c>
      <c r="C291" s="72"/>
      <c r="D291" s="72"/>
      <c r="E291" s="72"/>
      <c r="F291" s="77">
        <f>F292</f>
        <v>20175000</v>
      </c>
    </row>
    <row r="292">
      <c r="A292" s="74" t="s">
        <v>298</v>
      </c>
      <c r="B292" s="92" t="s">
        <v>299</v>
      </c>
      <c r="C292" s="73">
        <v>0.0</v>
      </c>
      <c r="D292" s="72" t="s">
        <v>7</v>
      </c>
      <c r="E292" s="73">
        <v>0.0</v>
      </c>
      <c r="F292" s="76">
        <f>SUM(F293:F295)</f>
        <v>20175000</v>
      </c>
    </row>
    <row r="293">
      <c r="A293" s="74" t="s">
        <v>7</v>
      </c>
      <c r="B293" s="92" t="s">
        <v>300</v>
      </c>
      <c r="C293" s="73">
        <v>45.0</v>
      </c>
      <c r="D293" s="72" t="s">
        <v>36</v>
      </c>
      <c r="E293" s="73">
        <v>115000.0</v>
      </c>
      <c r="F293" s="77">
        <f t="shared" ref="F293:F295" si="34">C293*E293</f>
        <v>5175000</v>
      </c>
    </row>
    <row r="294">
      <c r="A294" s="64" t="s">
        <v>7</v>
      </c>
      <c r="B294" s="70" t="s">
        <v>301</v>
      </c>
      <c r="C294" s="62">
        <v>10.0</v>
      </c>
      <c r="D294" s="59" t="s">
        <v>32</v>
      </c>
      <c r="E294" s="62">
        <v>150000.0</v>
      </c>
      <c r="F294" s="63">
        <f t="shared" si="34"/>
        <v>1500000</v>
      </c>
    </row>
    <row r="295">
      <c r="A295" s="74" t="s">
        <v>7</v>
      </c>
      <c r="B295" s="92" t="s">
        <v>302</v>
      </c>
      <c r="C295" s="73">
        <v>30.0</v>
      </c>
      <c r="D295" s="72" t="s">
        <v>36</v>
      </c>
      <c r="E295" s="73">
        <v>450000.0</v>
      </c>
      <c r="F295" s="77">
        <f t="shared" si="34"/>
        <v>13500000</v>
      </c>
    </row>
    <row r="296">
      <c r="A296" s="22" t="s">
        <v>303</v>
      </c>
      <c r="B296" s="23" t="s">
        <v>304</v>
      </c>
      <c r="C296" s="24">
        <v>0.0</v>
      </c>
      <c r="D296" s="25" t="s">
        <v>7</v>
      </c>
      <c r="E296" s="26">
        <v>0.0</v>
      </c>
      <c r="F296" s="27">
        <f>F297+F307+F322+F333</f>
        <v>221795000</v>
      </c>
    </row>
    <row r="297">
      <c r="A297" s="28" t="s">
        <v>15</v>
      </c>
      <c r="B297" s="29" t="s">
        <v>305</v>
      </c>
      <c r="C297" s="30">
        <v>0.0</v>
      </c>
      <c r="D297" s="31" t="s">
        <v>7</v>
      </c>
      <c r="E297" s="32">
        <v>0.0</v>
      </c>
      <c r="F297" s="33">
        <f>F298</f>
        <v>31500000</v>
      </c>
    </row>
    <row r="298">
      <c r="A298" s="41" t="s">
        <v>17</v>
      </c>
      <c r="B298" s="42" t="s">
        <v>18</v>
      </c>
      <c r="C298" s="43">
        <v>0.0</v>
      </c>
      <c r="D298" s="44" t="s">
        <v>7</v>
      </c>
      <c r="E298" s="45">
        <v>0.0</v>
      </c>
      <c r="F298" s="46">
        <f>F299+F303+F304+F306</f>
        <v>31500000</v>
      </c>
    </row>
    <row r="299">
      <c r="A299" s="48" t="s">
        <v>19</v>
      </c>
      <c r="B299" s="42" t="s">
        <v>20</v>
      </c>
      <c r="C299" s="43">
        <v>0.0</v>
      </c>
      <c r="D299" s="49" t="s">
        <v>7</v>
      </c>
      <c r="E299" s="45">
        <v>0.0</v>
      </c>
      <c r="F299" s="56">
        <f>SUM(F300:F302)</f>
        <v>1500000</v>
      </c>
    </row>
    <row r="300">
      <c r="A300" s="48" t="s">
        <v>7</v>
      </c>
      <c r="B300" s="42" t="s">
        <v>24</v>
      </c>
      <c r="C300" s="43">
        <v>1.0</v>
      </c>
      <c r="D300" s="49" t="s">
        <v>22</v>
      </c>
      <c r="E300" s="45">
        <v>500000.0</v>
      </c>
      <c r="F300" s="46">
        <f t="shared" ref="F300:F302" si="35">C300*E300</f>
        <v>500000</v>
      </c>
    </row>
    <row r="301">
      <c r="A301" s="48" t="s">
        <v>7</v>
      </c>
      <c r="B301" s="42" t="s">
        <v>23</v>
      </c>
      <c r="C301" s="43">
        <v>1.0</v>
      </c>
      <c r="D301" s="49" t="s">
        <v>22</v>
      </c>
      <c r="E301" s="45">
        <v>500000.0</v>
      </c>
      <c r="F301" s="46">
        <f t="shared" si="35"/>
        <v>500000</v>
      </c>
    </row>
    <row r="302">
      <c r="A302" s="48" t="s">
        <v>7</v>
      </c>
      <c r="B302" s="42" t="s">
        <v>24</v>
      </c>
      <c r="C302" s="43">
        <v>1.0</v>
      </c>
      <c r="D302" s="49" t="s">
        <v>22</v>
      </c>
      <c r="E302" s="45">
        <v>500000.0</v>
      </c>
      <c r="F302" s="46">
        <f t="shared" si="35"/>
        <v>500000</v>
      </c>
    </row>
    <row r="303">
      <c r="A303" s="48" t="s">
        <v>25</v>
      </c>
      <c r="B303" s="42" t="s">
        <v>26</v>
      </c>
      <c r="C303" s="43">
        <v>0.0</v>
      </c>
      <c r="D303" s="49" t="s">
        <v>7</v>
      </c>
      <c r="E303" s="45">
        <v>0.0</v>
      </c>
      <c r="F303" s="83">
        <v>0.0</v>
      </c>
    </row>
    <row r="304">
      <c r="A304" s="48" t="s">
        <v>29</v>
      </c>
      <c r="B304" s="42" t="s">
        <v>30</v>
      </c>
      <c r="C304" s="43">
        <v>0.0</v>
      </c>
      <c r="D304" s="49" t="s">
        <v>7</v>
      </c>
      <c r="E304" s="45">
        <v>0.0</v>
      </c>
      <c r="F304" s="56">
        <f>SUM(F305)</f>
        <v>30000000</v>
      </c>
    </row>
    <row r="305">
      <c r="A305" s="34" t="s">
        <v>7</v>
      </c>
      <c r="B305" s="35" t="s">
        <v>31</v>
      </c>
      <c r="C305" s="36">
        <v>10.0</v>
      </c>
      <c r="D305" s="37" t="s">
        <v>32</v>
      </c>
      <c r="E305" s="38">
        <v>3000000.0</v>
      </c>
      <c r="F305" s="39">
        <f>C305*E305</f>
        <v>30000000</v>
      </c>
    </row>
    <row r="306">
      <c r="A306" s="48" t="s">
        <v>33</v>
      </c>
      <c r="B306" s="42" t="s">
        <v>306</v>
      </c>
      <c r="C306" s="43">
        <v>0.0</v>
      </c>
      <c r="D306" s="49" t="s">
        <v>7</v>
      </c>
      <c r="E306" s="45">
        <v>0.0</v>
      </c>
      <c r="F306" s="83">
        <v>0.0</v>
      </c>
    </row>
    <row r="307">
      <c r="A307" s="28" t="s">
        <v>39</v>
      </c>
      <c r="B307" s="29" t="s">
        <v>307</v>
      </c>
      <c r="C307" s="30">
        <v>0.0</v>
      </c>
      <c r="D307" s="31" t="s">
        <v>7</v>
      </c>
      <c r="E307" s="32">
        <v>0.0</v>
      </c>
      <c r="F307" s="33">
        <f>F308+F315</f>
        <v>93500000</v>
      </c>
    </row>
    <row r="308">
      <c r="A308" s="41" t="s">
        <v>17</v>
      </c>
      <c r="B308" s="42" t="s">
        <v>41</v>
      </c>
      <c r="C308" s="43">
        <v>0.0</v>
      </c>
      <c r="D308" s="44" t="s">
        <v>7</v>
      </c>
      <c r="E308" s="45">
        <v>0.0</v>
      </c>
      <c r="F308" s="46">
        <f>F309+F311+F314</f>
        <v>79500000</v>
      </c>
    </row>
    <row r="309">
      <c r="A309" s="48" t="s">
        <v>19</v>
      </c>
      <c r="B309" s="42" t="s">
        <v>20</v>
      </c>
      <c r="C309" s="43">
        <v>0.0</v>
      </c>
      <c r="D309" s="49" t="s">
        <v>7</v>
      </c>
      <c r="E309" s="45">
        <v>0.0</v>
      </c>
      <c r="F309" s="56">
        <f>SUM(F310)</f>
        <v>35000000</v>
      </c>
    </row>
    <row r="310">
      <c r="A310" s="48" t="s">
        <v>7</v>
      </c>
      <c r="B310" s="42" t="s">
        <v>47</v>
      </c>
      <c r="C310" s="43">
        <v>70.0</v>
      </c>
      <c r="D310" s="49" t="s">
        <v>48</v>
      </c>
      <c r="E310" s="45">
        <v>500000.0</v>
      </c>
      <c r="F310" s="46">
        <f>C310*E310</f>
        <v>35000000</v>
      </c>
    </row>
    <row r="311">
      <c r="A311" s="48" t="s">
        <v>49</v>
      </c>
      <c r="B311" s="42" t="s">
        <v>50</v>
      </c>
      <c r="C311" s="43">
        <v>0.0</v>
      </c>
      <c r="D311" s="49" t="s">
        <v>7</v>
      </c>
      <c r="E311" s="45">
        <v>0.0</v>
      </c>
      <c r="F311" s="56">
        <f>SUM(F312:F313)</f>
        <v>44500000</v>
      </c>
    </row>
    <row r="312">
      <c r="A312" s="34" t="s">
        <v>7</v>
      </c>
      <c r="B312" s="35" t="s">
        <v>308</v>
      </c>
      <c r="C312" s="47">
        <f>2*14*3*5</f>
        <v>420</v>
      </c>
      <c r="D312" s="37" t="s">
        <v>28</v>
      </c>
      <c r="E312" s="38">
        <v>100000.0</v>
      </c>
      <c r="F312" s="39">
        <f t="shared" ref="F312:F313" si="36">C312*E312</f>
        <v>42000000</v>
      </c>
    </row>
    <row r="313">
      <c r="A313" s="48"/>
      <c r="B313" s="42" t="s">
        <v>309</v>
      </c>
      <c r="C313" s="43">
        <v>25.0</v>
      </c>
      <c r="D313" s="49" t="s">
        <v>48</v>
      </c>
      <c r="E313" s="45">
        <v>100000.0</v>
      </c>
      <c r="F313" s="46">
        <f t="shared" si="36"/>
        <v>2500000</v>
      </c>
    </row>
    <row r="314">
      <c r="A314" s="48" t="s">
        <v>29</v>
      </c>
      <c r="B314" s="42" t="s">
        <v>30</v>
      </c>
      <c r="C314" s="43">
        <v>0.0</v>
      </c>
      <c r="D314" s="49" t="s">
        <v>7</v>
      </c>
      <c r="E314" s="45">
        <v>0.0</v>
      </c>
      <c r="F314" s="83">
        <v>0.0</v>
      </c>
    </row>
    <row r="315">
      <c r="A315" s="34" t="s">
        <v>64</v>
      </c>
      <c r="B315" s="35" t="s">
        <v>65</v>
      </c>
      <c r="C315" s="36">
        <v>0.0</v>
      </c>
      <c r="D315" s="37" t="s">
        <v>7</v>
      </c>
      <c r="E315" s="38">
        <v>0.0</v>
      </c>
      <c r="F315" s="39">
        <f>F316+F318+F321</f>
        <v>14000000</v>
      </c>
    </row>
    <row r="316">
      <c r="A316" s="34" t="s">
        <v>19</v>
      </c>
      <c r="B316" s="35" t="s">
        <v>20</v>
      </c>
      <c r="C316" s="36">
        <v>0.0</v>
      </c>
      <c r="D316" s="37" t="s">
        <v>7</v>
      </c>
      <c r="E316" s="38">
        <v>0.0</v>
      </c>
      <c r="F316" s="40">
        <f>SUM(F317)</f>
        <v>0</v>
      </c>
    </row>
    <row r="317">
      <c r="A317" s="34" t="s">
        <v>7</v>
      </c>
      <c r="B317" s="35" t="s">
        <v>310</v>
      </c>
      <c r="C317" s="36">
        <v>0.0</v>
      </c>
      <c r="D317" s="37" t="s">
        <v>48</v>
      </c>
      <c r="E317" s="38">
        <v>500000.0</v>
      </c>
      <c r="F317" s="39">
        <f>C317*E317</f>
        <v>0</v>
      </c>
    </row>
    <row r="318">
      <c r="A318" s="34" t="s">
        <v>49</v>
      </c>
      <c r="B318" s="35" t="s">
        <v>50</v>
      </c>
      <c r="C318" s="36">
        <v>0.0</v>
      </c>
      <c r="D318" s="37" t="s">
        <v>7</v>
      </c>
      <c r="E318" s="38">
        <v>0.0</v>
      </c>
      <c r="F318" s="40">
        <f>SUM(F319:F320)</f>
        <v>14000000</v>
      </c>
    </row>
    <row r="319">
      <c r="A319" s="34"/>
      <c r="B319" s="35" t="s">
        <v>309</v>
      </c>
      <c r="C319" s="36">
        <v>0.0</v>
      </c>
      <c r="D319" s="37" t="s">
        <v>48</v>
      </c>
      <c r="E319" s="38">
        <v>100000.0</v>
      </c>
      <c r="F319" s="39">
        <f t="shared" ref="F319:F320" si="37">C319*E319</f>
        <v>0</v>
      </c>
    </row>
    <row r="320">
      <c r="A320" s="48" t="s">
        <v>7</v>
      </c>
      <c r="B320" s="42" t="s">
        <v>311</v>
      </c>
      <c r="C320" s="43">
        <v>140.0</v>
      </c>
      <c r="D320" s="49" t="s">
        <v>28</v>
      </c>
      <c r="E320" s="45">
        <v>100000.0</v>
      </c>
      <c r="F320" s="46">
        <f t="shared" si="37"/>
        <v>14000000</v>
      </c>
    </row>
    <row r="321">
      <c r="A321" s="48" t="s">
        <v>29</v>
      </c>
      <c r="B321" s="42" t="s">
        <v>30</v>
      </c>
      <c r="C321" s="43">
        <v>0.0</v>
      </c>
      <c r="D321" s="49" t="s">
        <v>7</v>
      </c>
      <c r="E321" s="45">
        <v>0.0</v>
      </c>
      <c r="F321" s="83">
        <v>0.0</v>
      </c>
    </row>
    <row r="322">
      <c r="A322" s="28" t="s">
        <v>113</v>
      </c>
      <c r="B322" s="29" t="s">
        <v>312</v>
      </c>
      <c r="C322" s="30">
        <v>0.0</v>
      </c>
      <c r="D322" s="31" t="s">
        <v>7</v>
      </c>
      <c r="E322" s="32">
        <v>0.0</v>
      </c>
      <c r="F322" s="33">
        <f>F323+F328</f>
        <v>10000000</v>
      </c>
    </row>
    <row r="323">
      <c r="A323" s="41" t="s">
        <v>17</v>
      </c>
      <c r="B323" s="42" t="s">
        <v>115</v>
      </c>
      <c r="C323" s="43">
        <v>0.0</v>
      </c>
      <c r="D323" s="44" t="s">
        <v>7</v>
      </c>
      <c r="E323" s="45">
        <v>0.0</v>
      </c>
      <c r="F323" s="46">
        <f>F324</f>
        <v>5000000</v>
      </c>
    </row>
    <row r="324">
      <c r="A324" s="48" t="s">
        <v>19</v>
      </c>
      <c r="B324" s="42" t="s">
        <v>20</v>
      </c>
      <c r="C324" s="43">
        <v>0.0</v>
      </c>
      <c r="D324" s="49" t="s">
        <v>7</v>
      </c>
      <c r="E324" s="45">
        <v>0.0</v>
      </c>
      <c r="F324" s="56">
        <f>SUM(F325:F327)</f>
        <v>5000000</v>
      </c>
    </row>
    <row r="325">
      <c r="A325" s="48" t="s">
        <v>7</v>
      </c>
      <c r="B325" s="42" t="s">
        <v>116</v>
      </c>
      <c r="C325" s="43">
        <v>1.0</v>
      </c>
      <c r="D325" s="49" t="s">
        <v>22</v>
      </c>
      <c r="E325" s="45">
        <v>2000000.0</v>
      </c>
      <c r="F325" s="46">
        <f t="shared" ref="F325:F327" si="38">C325*E325</f>
        <v>2000000</v>
      </c>
    </row>
    <row r="326">
      <c r="A326" s="48" t="s">
        <v>7</v>
      </c>
      <c r="B326" s="42" t="s">
        <v>117</v>
      </c>
      <c r="C326" s="43">
        <v>1.0</v>
      </c>
      <c r="D326" s="49" t="s">
        <v>22</v>
      </c>
      <c r="E326" s="45">
        <v>2000000.0</v>
      </c>
      <c r="F326" s="46">
        <f t="shared" si="38"/>
        <v>2000000</v>
      </c>
    </row>
    <row r="327">
      <c r="A327" s="48" t="s">
        <v>7</v>
      </c>
      <c r="B327" s="42" t="s">
        <v>118</v>
      </c>
      <c r="C327" s="43">
        <v>2.0</v>
      </c>
      <c r="D327" s="49" t="s">
        <v>22</v>
      </c>
      <c r="E327" s="45">
        <v>500000.0</v>
      </c>
      <c r="F327" s="46">
        <f t="shared" si="38"/>
        <v>1000000</v>
      </c>
    </row>
    <row r="328">
      <c r="A328" s="41" t="s">
        <v>64</v>
      </c>
      <c r="B328" s="42" t="s">
        <v>119</v>
      </c>
      <c r="C328" s="43">
        <v>0.0</v>
      </c>
      <c r="D328" s="44" t="s">
        <v>7</v>
      </c>
      <c r="E328" s="45">
        <v>0.0</v>
      </c>
      <c r="F328" s="46">
        <f>F329</f>
        <v>5000000</v>
      </c>
    </row>
    <row r="329">
      <c r="A329" s="48" t="s">
        <v>19</v>
      </c>
      <c r="B329" s="42" t="s">
        <v>20</v>
      </c>
      <c r="C329" s="43">
        <v>0.0</v>
      </c>
      <c r="D329" s="49" t="s">
        <v>7</v>
      </c>
      <c r="E329" s="45">
        <v>0.0</v>
      </c>
      <c r="F329" s="56">
        <f>SUM(F330:F332)</f>
        <v>5000000</v>
      </c>
    </row>
    <row r="330">
      <c r="A330" s="48" t="s">
        <v>7</v>
      </c>
      <c r="B330" s="42" t="s">
        <v>116</v>
      </c>
      <c r="C330" s="43">
        <v>1.0</v>
      </c>
      <c r="D330" s="49" t="s">
        <v>22</v>
      </c>
      <c r="E330" s="45">
        <v>2000000.0</v>
      </c>
      <c r="F330" s="46">
        <f t="shared" ref="F330:F332" si="39">C330*E330</f>
        <v>2000000</v>
      </c>
    </row>
    <row r="331">
      <c r="A331" s="48" t="s">
        <v>7</v>
      </c>
      <c r="B331" s="42" t="s">
        <v>117</v>
      </c>
      <c r="C331" s="43">
        <v>1.0</v>
      </c>
      <c r="D331" s="49" t="s">
        <v>22</v>
      </c>
      <c r="E331" s="45">
        <v>2000000.0</v>
      </c>
      <c r="F331" s="46">
        <f t="shared" si="39"/>
        <v>2000000</v>
      </c>
    </row>
    <row r="332">
      <c r="A332" s="48" t="s">
        <v>7</v>
      </c>
      <c r="B332" s="42" t="s">
        <v>118</v>
      </c>
      <c r="C332" s="43">
        <v>2.0</v>
      </c>
      <c r="D332" s="49" t="s">
        <v>22</v>
      </c>
      <c r="E332" s="45">
        <v>500000.0</v>
      </c>
      <c r="F332" s="46">
        <f t="shared" si="39"/>
        <v>1000000</v>
      </c>
    </row>
    <row r="333">
      <c r="A333" s="28" t="s">
        <v>120</v>
      </c>
      <c r="B333" s="29" t="s">
        <v>313</v>
      </c>
      <c r="C333" s="30">
        <v>0.0</v>
      </c>
      <c r="D333" s="31" t="s">
        <v>7</v>
      </c>
      <c r="E333" s="32">
        <v>0.0</v>
      </c>
      <c r="F333" s="33">
        <f>F334+F345+F358+F366+F370</f>
        <v>86795000</v>
      </c>
    </row>
    <row r="334">
      <c r="A334" s="41" t="s">
        <v>17</v>
      </c>
      <c r="B334" s="55" t="s">
        <v>314</v>
      </c>
      <c r="C334" s="43">
        <v>0.0</v>
      </c>
      <c r="D334" s="44" t="s">
        <v>7</v>
      </c>
      <c r="E334" s="45">
        <v>0.0</v>
      </c>
      <c r="F334" s="46">
        <f>F335+F337+F343</f>
        <v>37300000</v>
      </c>
    </row>
    <row r="335">
      <c r="A335" s="48" t="s">
        <v>19</v>
      </c>
      <c r="B335" s="42" t="s">
        <v>20</v>
      </c>
      <c r="C335" s="43">
        <v>0.0</v>
      </c>
      <c r="D335" s="49" t="s">
        <v>7</v>
      </c>
      <c r="E335" s="45">
        <v>0.0</v>
      </c>
      <c r="F335" s="56">
        <f>SUM(F336)</f>
        <v>1050000</v>
      </c>
    </row>
    <row r="336">
      <c r="A336" s="48" t="s">
        <v>7</v>
      </c>
      <c r="B336" s="42" t="s">
        <v>125</v>
      </c>
      <c r="C336" s="43">
        <v>35.0</v>
      </c>
      <c r="D336" s="49" t="s">
        <v>221</v>
      </c>
      <c r="E336" s="45">
        <v>30000.0</v>
      </c>
      <c r="F336" s="46">
        <f>C336*E336</f>
        <v>1050000</v>
      </c>
    </row>
    <row r="337">
      <c r="A337" s="74" t="s">
        <v>54</v>
      </c>
      <c r="B337" s="72" t="s">
        <v>55</v>
      </c>
      <c r="C337" s="75"/>
      <c r="D337" s="72"/>
      <c r="E337" s="72"/>
      <c r="F337" s="76">
        <f>SUM(F338:F342)</f>
        <v>35750000</v>
      </c>
    </row>
    <row r="338">
      <c r="A338" s="64"/>
      <c r="B338" s="59" t="s">
        <v>143</v>
      </c>
      <c r="C338" s="38">
        <v>3.0</v>
      </c>
      <c r="D338" s="59" t="s">
        <v>124</v>
      </c>
      <c r="E338" s="62">
        <v>1000000.0</v>
      </c>
      <c r="F338" s="63">
        <f t="shared" ref="F338:F342" si="40">C338*E338</f>
        <v>3000000</v>
      </c>
    </row>
    <row r="339">
      <c r="A339" s="64"/>
      <c r="B339" s="59" t="s">
        <v>146</v>
      </c>
      <c r="C339" s="38">
        <v>35.0</v>
      </c>
      <c r="D339" s="59" t="s">
        <v>147</v>
      </c>
      <c r="E339" s="62">
        <v>100000.0</v>
      </c>
      <c r="F339" s="63">
        <f t="shared" si="40"/>
        <v>3500000</v>
      </c>
    </row>
    <row r="340">
      <c r="A340" s="64"/>
      <c r="B340" s="59" t="s">
        <v>151</v>
      </c>
      <c r="C340" s="38">
        <v>35.0</v>
      </c>
      <c r="D340" s="59" t="s">
        <v>147</v>
      </c>
      <c r="E340" s="62">
        <v>400000.0</v>
      </c>
      <c r="F340" s="63">
        <f t="shared" si="40"/>
        <v>14000000</v>
      </c>
    </row>
    <row r="341">
      <c r="A341" s="64"/>
      <c r="B341" s="59" t="s">
        <v>152</v>
      </c>
      <c r="C341" s="38">
        <v>55.0</v>
      </c>
      <c r="D341" s="59" t="s">
        <v>153</v>
      </c>
      <c r="E341" s="62">
        <v>150000.0</v>
      </c>
      <c r="F341" s="63">
        <f t="shared" si="40"/>
        <v>8250000</v>
      </c>
    </row>
    <row r="342">
      <c r="A342" s="64"/>
      <c r="B342" s="59" t="s">
        <v>154</v>
      </c>
      <c r="C342" s="38">
        <v>35.0</v>
      </c>
      <c r="D342" s="59" t="s">
        <v>155</v>
      </c>
      <c r="E342" s="62">
        <v>200000.0</v>
      </c>
      <c r="F342" s="63">
        <f t="shared" si="40"/>
        <v>7000000</v>
      </c>
    </row>
    <row r="343">
      <c r="A343" s="34" t="s">
        <v>171</v>
      </c>
      <c r="B343" s="35" t="s">
        <v>172</v>
      </c>
      <c r="C343" s="36">
        <v>0.0</v>
      </c>
      <c r="D343" s="37" t="s">
        <v>7</v>
      </c>
      <c r="E343" s="38">
        <v>0.0</v>
      </c>
      <c r="F343" s="40">
        <f>SUM(F344)</f>
        <v>500000</v>
      </c>
    </row>
    <row r="344">
      <c r="A344" s="34"/>
      <c r="B344" s="70" t="s">
        <v>175</v>
      </c>
      <c r="C344" s="38">
        <v>5.0</v>
      </c>
      <c r="D344" s="59" t="s">
        <v>32</v>
      </c>
      <c r="E344" s="62">
        <v>100000.0</v>
      </c>
      <c r="F344" s="63">
        <f>C344*E344</f>
        <v>500000</v>
      </c>
    </row>
    <row r="345">
      <c r="A345" s="34" t="s">
        <v>64</v>
      </c>
      <c r="B345" s="94" t="s">
        <v>315</v>
      </c>
      <c r="C345" s="36">
        <v>0.0</v>
      </c>
      <c r="D345" s="37" t="s">
        <v>7</v>
      </c>
      <c r="E345" s="38">
        <v>0.0</v>
      </c>
      <c r="F345" s="39">
        <f>F346+F354+F356</f>
        <v>13325000</v>
      </c>
    </row>
    <row r="346">
      <c r="A346" s="34" t="s">
        <v>19</v>
      </c>
      <c r="B346" s="35" t="s">
        <v>20</v>
      </c>
      <c r="C346" s="36">
        <v>0.0</v>
      </c>
      <c r="D346" s="37" t="s">
        <v>7</v>
      </c>
      <c r="E346" s="38">
        <v>0.0</v>
      </c>
      <c r="F346" s="40">
        <f>SUM(F347:F353)</f>
        <v>6425000</v>
      </c>
    </row>
    <row r="347">
      <c r="A347" s="34" t="s">
        <v>7</v>
      </c>
      <c r="B347" s="35" t="s">
        <v>180</v>
      </c>
      <c r="C347" s="36">
        <v>1.0</v>
      </c>
      <c r="D347" s="37" t="s">
        <v>22</v>
      </c>
      <c r="E347" s="38">
        <v>500000.0</v>
      </c>
      <c r="F347" s="39">
        <f t="shared" ref="F347:F353" si="41">C347*E347</f>
        <v>500000</v>
      </c>
    </row>
    <row r="348">
      <c r="A348" s="34" t="s">
        <v>7</v>
      </c>
      <c r="B348" s="35" t="s">
        <v>181</v>
      </c>
      <c r="C348" s="36">
        <v>1.0</v>
      </c>
      <c r="D348" s="37" t="s">
        <v>22</v>
      </c>
      <c r="E348" s="38">
        <v>500000.0</v>
      </c>
      <c r="F348" s="39">
        <f t="shared" si="41"/>
        <v>500000</v>
      </c>
    </row>
    <row r="349">
      <c r="A349" s="34" t="s">
        <v>7</v>
      </c>
      <c r="B349" s="35" t="s">
        <v>316</v>
      </c>
      <c r="C349" s="36">
        <v>45.0</v>
      </c>
      <c r="D349" s="37" t="s">
        <v>77</v>
      </c>
      <c r="E349" s="38">
        <v>15000.0</v>
      </c>
      <c r="F349" s="39">
        <f t="shared" si="41"/>
        <v>675000</v>
      </c>
    </row>
    <row r="350">
      <c r="A350" s="34" t="s">
        <v>7</v>
      </c>
      <c r="B350" s="35" t="s">
        <v>284</v>
      </c>
      <c r="C350" s="36">
        <v>1.0</v>
      </c>
      <c r="D350" s="37" t="s">
        <v>22</v>
      </c>
      <c r="E350" s="38">
        <v>300000.0</v>
      </c>
      <c r="F350" s="39">
        <f t="shared" si="41"/>
        <v>300000</v>
      </c>
    </row>
    <row r="351">
      <c r="A351" s="34" t="s">
        <v>7</v>
      </c>
      <c r="B351" s="35" t="s">
        <v>317</v>
      </c>
      <c r="C351" s="36">
        <v>35.0</v>
      </c>
      <c r="D351" s="37" t="s">
        <v>185</v>
      </c>
      <c r="E351" s="38">
        <v>25000.0</v>
      </c>
      <c r="F351" s="39">
        <f t="shared" si="41"/>
        <v>875000</v>
      </c>
    </row>
    <row r="352">
      <c r="A352" s="34" t="s">
        <v>7</v>
      </c>
      <c r="B352" s="35" t="s">
        <v>318</v>
      </c>
      <c r="C352" s="36">
        <v>20.0</v>
      </c>
      <c r="D352" s="37" t="s">
        <v>77</v>
      </c>
      <c r="E352" s="38">
        <v>10000.0</v>
      </c>
      <c r="F352" s="39">
        <f t="shared" si="41"/>
        <v>200000</v>
      </c>
    </row>
    <row r="353">
      <c r="A353" s="34"/>
      <c r="B353" s="59" t="s">
        <v>319</v>
      </c>
      <c r="C353" s="38">
        <v>45.0</v>
      </c>
      <c r="D353" s="59" t="s">
        <v>185</v>
      </c>
      <c r="E353" s="62">
        <v>75000.0</v>
      </c>
      <c r="F353" s="63">
        <f t="shared" si="41"/>
        <v>3375000</v>
      </c>
    </row>
    <row r="354">
      <c r="A354" s="34" t="s">
        <v>25</v>
      </c>
      <c r="B354" s="35" t="s">
        <v>26</v>
      </c>
      <c r="C354" s="36">
        <v>0.0</v>
      </c>
      <c r="D354" s="37" t="s">
        <v>7</v>
      </c>
      <c r="E354" s="38">
        <v>0.0</v>
      </c>
      <c r="F354" s="40">
        <f>SUM(F355)</f>
        <v>5400000</v>
      </c>
    </row>
    <row r="355">
      <c r="A355" s="34" t="s">
        <v>7</v>
      </c>
      <c r="B355" s="35" t="s">
        <v>320</v>
      </c>
      <c r="C355" s="36">
        <v>6.0</v>
      </c>
      <c r="D355" s="37" t="s">
        <v>28</v>
      </c>
      <c r="E355" s="38">
        <v>900000.0</v>
      </c>
      <c r="F355" s="39">
        <f>C355*E355</f>
        <v>5400000</v>
      </c>
    </row>
    <row r="356">
      <c r="A356" s="34" t="s">
        <v>29</v>
      </c>
      <c r="B356" s="35" t="s">
        <v>30</v>
      </c>
      <c r="C356" s="36">
        <v>0.0</v>
      </c>
      <c r="D356" s="37" t="s">
        <v>7</v>
      </c>
      <c r="E356" s="38">
        <v>0.0</v>
      </c>
      <c r="F356" s="40">
        <f>SUM(F357)</f>
        <v>1500000</v>
      </c>
    </row>
    <row r="357">
      <c r="A357" s="34" t="s">
        <v>7</v>
      </c>
      <c r="B357" s="35" t="s">
        <v>191</v>
      </c>
      <c r="C357" s="36">
        <v>3.0</v>
      </c>
      <c r="D357" s="37" t="s">
        <v>32</v>
      </c>
      <c r="E357" s="38">
        <v>500000.0</v>
      </c>
      <c r="F357" s="39">
        <f>C357*E357</f>
        <v>1500000</v>
      </c>
    </row>
    <row r="358">
      <c r="A358" s="34" t="s">
        <v>194</v>
      </c>
      <c r="B358" s="94" t="s">
        <v>321</v>
      </c>
      <c r="C358" s="36">
        <v>0.0</v>
      </c>
      <c r="D358" s="37" t="s">
        <v>7</v>
      </c>
      <c r="E358" s="38">
        <v>0.0</v>
      </c>
      <c r="F358" s="39">
        <f>F359</f>
        <v>24270000</v>
      </c>
    </row>
    <row r="359">
      <c r="A359" s="34" t="s">
        <v>19</v>
      </c>
      <c r="B359" s="35" t="s">
        <v>20</v>
      </c>
      <c r="C359" s="36">
        <v>0.0</v>
      </c>
      <c r="D359" s="37" t="s">
        <v>7</v>
      </c>
      <c r="E359" s="38">
        <v>0.0</v>
      </c>
      <c r="F359" s="40">
        <f>SUM(F360:F365)</f>
        <v>24270000</v>
      </c>
    </row>
    <row r="360">
      <c r="A360" s="34" t="s">
        <v>7</v>
      </c>
      <c r="B360" s="35" t="s">
        <v>196</v>
      </c>
      <c r="C360" s="36">
        <v>1.0</v>
      </c>
      <c r="D360" s="37" t="s">
        <v>124</v>
      </c>
      <c r="E360" s="38">
        <v>300000.0</v>
      </c>
      <c r="F360" s="39">
        <f t="shared" ref="F360:F365" si="42">C360*E360</f>
        <v>300000</v>
      </c>
    </row>
    <row r="361">
      <c r="A361" s="34" t="s">
        <v>7</v>
      </c>
      <c r="B361" s="35" t="s">
        <v>197</v>
      </c>
      <c r="C361" s="36">
        <v>1.0</v>
      </c>
      <c r="D361" s="37" t="s">
        <v>198</v>
      </c>
      <c r="E361" s="38">
        <v>300000.0</v>
      </c>
      <c r="F361" s="39">
        <f t="shared" si="42"/>
        <v>300000</v>
      </c>
    </row>
    <row r="362">
      <c r="A362" s="34" t="s">
        <v>7</v>
      </c>
      <c r="B362" s="35" t="s">
        <v>183</v>
      </c>
      <c r="C362" s="36">
        <v>1.0</v>
      </c>
      <c r="D362" s="37" t="s">
        <v>198</v>
      </c>
      <c r="E362" s="38">
        <v>500000.0</v>
      </c>
      <c r="F362" s="39">
        <f t="shared" si="42"/>
        <v>500000</v>
      </c>
    </row>
    <row r="363">
      <c r="A363" s="34"/>
      <c r="B363" s="59" t="s">
        <v>199</v>
      </c>
      <c r="C363" s="38">
        <v>70.0</v>
      </c>
      <c r="D363" s="59" t="s">
        <v>77</v>
      </c>
      <c r="E363" s="62">
        <v>125000.0</v>
      </c>
      <c r="F363" s="63">
        <f t="shared" si="42"/>
        <v>8750000</v>
      </c>
    </row>
    <row r="364">
      <c r="A364" s="34"/>
      <c r="B364" s="59" t="s">
        <v>204</v>
      </c>
      <c r="C364" s="38">
        <v>70.0</v>
      </c>
      <c r="D364" s="59" t="s">
        <v>48</v>
      </c>
      <c r="E364" s="62">
        <v>50000.0</v>
      </c>
      <c r="F364" s="63">
        <f t="shared" si="42"/>
        <v>3500000</v>
      </c>
    </row>
    <row r="365">
      <c r="A365" s="34"/>
      <c r="B365" s="59" t="s">
        <v>322</v>
      </c>
      <c r="C365" s="47">
        <f>70*6*2</f>
        <v>840</v>
      </c>
      <c r="D365" s="59" t="s">
        <v>36</v>
      </c>
      <c r="E365" s="62">
        <v>13000.0</v>
      </c>
      <c r="F365" s="63">
        <f t="shared" si="42"/>
        <v>10920000</v>
      </c>
    </row>
    <row r="366">
      <c r="A366" s="34" t="s">
        <v>217</v>
      </c>
      <c r="B366" s="94" t="s">
        <v>323</v>
      </c>
      <c r="C366" s="36">
        <v>0.0</v>
      </c>
      <c r="D366" s="37" t="s">
        <v>7</v>
      </c>
      <c r="E366" s="38">
        <v>0.0</v>
      </c>
      <c r="F366" s="39">
        <f>F367</f>
        <v>11900000</v>
      </c>
    </row>
    <row r="367">
      <c r="A367" s="34" t="s">
        <v>19</v>
      </c>
      <c r="B367" s="35" t="s">
        <v>20</v>
      </c>
      <c r="C367" s="36">
        <v>0.0</v>
      </c>
      <c r="D367" s="37" t="s">
        <v>7</v>
      </c>
      <c r="E367" s="38">
        <v>0.0</v>
      </c>
      <c r="F367" s="40">
        <f>SUM(F368:F369)</f>
        <v>11900000</v>
      </c>
    </row>
    <row r="368">
      <c r="A368" s="34" t="s">
        <v>79</v>
      </c>
      <c r="B368" s="35" t="s">
        <v>220</v>
      </c>
      <c r="C368" s="36">
        <v>70.0</v>
      </c>
      <c r="D368" s="37" t="s">
        <v>77</v>
      </c>
      <c r="E368" s="38">
        <v>50000.0</v>
      </c>
      <c r="F368" s="39">
        <f t="shared" ref="F368:F369" si="43">C368*E368</f>
        <v>3500000</v>
      </c>
    </row>
    <row r="369">
      <c r="A369" s="34" t="s">
        <v>7</v>
      </c>
      <c r="B369" s="35" t="s">
        <v>324</v>
      </c>
      <c r="C369" s="47">
        <f>C365</f>
        <v>840</v>
      </c>
      <c r="D369" s="37" t="s">
        <v>36</v>
      </c>
      <c r="E369" s="38">
        <v>10000.0</v>
      </c>
      <c r="F369" s="39">
        <f t="shared" si="43"/>
        <v>8400000</v>
      </c>
    </row>
    <row r="370">
      <c r="A370" s="41" t="s">
        <v>230</v>
      </c>
      <c r="B370" s="55" t="s">
        <v>325</v>
      </c>
      <c r="C370" s="43">
        <v>0.0</v>
      </c>
      <c r="D370" s="44" t="s">
        <v>7</v>
      </c>
      <c r="E370" s="45">
        <v>0.0</v>
      </c>
      <c r="F370" s="45">
        <v>0.0</v>
      </c>
    </row>
    <row r="371">
      <c r="A371" s="22" t="s">
        <v>326</v>
      </c>
      <c r="B371" s="23" t="s">
        <v>327</v>
      </c>
      <c r="C371" s="24">
        <v>0.0</v>
      </c>
      <c r="D371" s="25" t="s">
        <v>7</v>
      </c>
      <c r="E371" s="26">
        <v>0.0</v>
      </c>
      <c r="F371" s="27">
        <f>F372+F401+F417+F428</f>
        <v>7002560000</v>
      </c>
    </row>
    <row r="372">
      <c r="A372" s="28" t="s">
        <v>15</v>
      </c>
      <c r="B372" s="29" t="s">
        <v>305</v>
      </c>
      <c r="C372" s="30">
        <v>0.0</v>
      </c>
      <c r="D372" s="31" t="s">
        <v>7</v>
      </c>
      <c r="E372" s="32">
        <v>0.0</v>
      </c>
      <c r="F372" s="33">
        <f>F373+F383</f>
        <v>162500000</v>
      </c>
    </row>
    <row r="373">
      <c r="A373" s="41" t="s">
        <v>17</v>
      </c>
      <c r="B373" s="42" t="s">
        <v>18</v>
      </c>
      <c r="C373" s="43">
        <v>0.0</v>
      </c>
      <c r="D373" s="44" t="s">
        <v>7</v>
      </c>
      <c r="E373" s="45">
        <v>0.0</v>
      </c>
      <c r="F373" s="46">
        <f>F374+F378+F379+F382</f>
        <v>31500000</v>
      </c>
    </row>
    <row r="374">
      <c r="A374" s="48" t="s">
        <v>19</v>
      </c>
      <c r="B374" s="42" t="s">
        <v>20</v>
      </c>
      <c r="C374" s="43">
        <v>0.0</v>
      </c>
      <c r="D374" s="49" t="s">
        <v>7</v>
      </c>
      <c r="E374" s="45">
        <v>0.0</v>
      </c>
      <c r="F374" s="56">
        <f>SUM(F375:F377)</f>
        <v>1500000</v>
      </c>
    </row>
    <row r="375">
      <c r="A375" s="48" t="s">
        <v>7</v>
      </c>
      <c r="B375" s="42" t="s">
        <v>274</v>
      </c>
      <c r="C375" s="43">
        <v>1.0</v>
      </c>
      <c r="D375" s="49" t="s">
        <v>22</v>
      </c>
      <c r="E375" s="45">
        <v>500000.0</v>
      </c>
      <c r="F375" s="46">
        <f t="shared" ref="F375:F377" si="44">C375*E375</f>
        <v>500000</v>
      </c>
    </row>
    <row r="376">
      <c r="A376" s="48" t="s">
        <v>7</v>
      </c>
      <c r="B376" s="42" t="s">
        <v>23</v>
      </c>
      <c r="C376" s="43">
        <v>1.0</v>
      </c>
      <c r="D376" s="49" t="s">
        <v>22</v>
      </c>
      <c r="E376" s="45">
        <v>500000.0</v>
      </c>
      <c r="F376" s="46">
        <f t="shared" si="44"/>
        <v>500000</v>
      </c>
    </row>
    <row r="377">
      <c r="A377" s="48" t="s">
        <v>7</v>
      </c>
      <c r="B377" s="42" t="s">
        <v>24</v>
      </c>
      <c r="C377" s="43">
        <v>1.0</v>
      </c>
      <c r="D377" s="49" t="s">
        <v>22</v>
      </c>
      <c r="E377" s="45">
        <v>500000.0</v>
      </c>
      <c r="F377" s="46">
        <f t="shared" si="44"/>
        <v>500000</v>
      </c>
    </row>
    <row r="378">
      <c r="A378" s="48" t="s">
        <v>25</v>
      </c>
      <c r="B378" s="42" t="s">
        <v>26</v>
      </c>
      <c r="C378" s="43">
        <v>0.0</v>
      </c>
      <c r="D378" s="49" t="s">
        <v>7</v>
      </c>
      <c r="E378" s="45">
        <v>0.0</v>
      </c>
      <c r="F378" s="83">
        <v>0.0</v>
      </c>
    </row>
    <row r="379">
      <c r="A379" s="48" t="s">
        <v>29</v>
      </c>
      <c r="B379" s="42" t="s">
        <v>30</v>
      </c>
      <c r="C379" s="43">
        <v>0.0</v>
      </c>
      <c r="D379" s="49" t="s">
        <v>7</v>
      </c>
      <c r="E379" s="45">
        <v>0.0</v>
      </c>
      <c r="F379" s="56">
        <f>SUM(F380:F381)</f>
        <v>30000000</v>
      </c>
    </row>
    <row r="380">
      <c r="A380" s="34" t="s">
        <v>7</v>
      </c>
      <c r="B380" s="35" t="s">
        <v>328</v>
      </c>
      <c r="C380" s="36">
        <v>10.0</v>
      </c>
      <c r="D380" s="37" t="s">
        <v>32</v>
      </c>
      <c r="E380" s="38">
        <v>3000000.0</v>
      </c>
      <c r="F380" s="39">
        <f t="shared" ref="F380:F381" si="45">C380*E380</f>
        <v>30000000</v>
      </c>
    </row>
    <row r="381">
      <c r="A381" s="48" t="s">
        <v>7</v>
      </c>
      <c r="B381" s="42" t="s">
        <v>191</v>
      </c>
      <c r="C381" s="49"/>
      <c r="D381" s="49" t="s">
        <v>32</v>
      </c>
      <c r="E381" s="45">
        <v>3000000.0</v>
      </c>
      <c r="F381" s="46">
        <f t="shared" si="45"/>
        <v>0</v>
      </c>
    </row>
    <row r="382">
      <c r="A382" s="48" t="s">
        <v>33</v>
      </c>
      <c r="B382" s="42" t="s">
        <v>306</v>
      </c>
      <c r="C382" s="43">
        <v>0.0</v>
      </c>
      <c r="D382" s="49" t="s">
        <v>7</v>
      </c>
      <c r="E382" s="45">
        <v>0.0</v>
      </c>
      <c r="F382" s="83">
        <v>0.0</v>
      </c>
    </row>
    <row r="383">
      <c r="A383" s="41" t="s">
        <v>64</v>
      </c>
      <c r="B383" s="42" t="s">
        <v>329</v>
      </c>
      <c r="C383" s="43">
        <v>0.0</v>
      </c>
      <c r="D383" s="44" t="s">
        <v>7</v>
      </c>
      <c r="E383" s="45">
        <v>0.0</v>
      </c>
      <c r="F383" s="46">
        <f>F384+F386+F392+F394+F396+F399</f>
        <v>131000000</v>
      </c>
    </row>
    <row r="384">
      <c r="A384" s="48" t="s">
        <v>269</v>
      </c>
      <c r="B384" s="42" t="s">
        <v>270</v>
      </c>
      <c r="C384" s="43">
        <v>0.0</v>
      </c>
      <c r="D384" s="49" t="s">
        <v>7</v>
      </c>
      <c r="E384" s="45">
        <v>0.0</v>
      </c>
      <c r="F384" s="56">
        <f>SUM(F385)</f>
        <v>1000000</v>
      </c>
    </row>
    <row r="385">
      <c r="A385" s="48" t="s">
        <v>7</v>
      </c>
      <c r="B385" s="42" t="s">
        <v>271</v>
      </c>
      <c r="C385" s="43">
        <v>1.0</v>
      </c>
      <c r="D385" s="49" t="s">
        <v>22</v>
      </c>
      <c r="E385" s="45">
        <v>1000000.0</v>
      </c>
      <c r="F385" s="46">
        <f>C385*E385</f>
        <v>1000000</v>
      </c>
    </row>
    <row r="386">
      <c r="A386" s="48" t="s">
        <v>19</v>
      </c>
      <c r="B386" s="42" t="s">
        <v>20</v>
      </c>
      <c r="C386" s="43">
        <v>0.0</v>
      </c>
      <c r="D386" s="49" t="s">
        <v>7</v>
      </c>
      <c r="E386" s="45">
        <v>0.0</v>
      </c>
      <c r="F386" s="56">
        <f>SUM(F387:F391)</f>
        <v>29250000</v>
      </c>
    </row>
    <row r="387">
      <c r="A387" s="48" t="s">
        <v>7</v>
      </c>
      <c r="B387" s="42" t="s">
        <v>330</v>
      </c>
      <c r="C387" s="43">
        <v>1.0</v>
      </c>
      <c r="D387" s="49" t="s">
        <v>124</v>
      </c>
      <c r="E387" s="45">
        <v>1000000.0</v>
      </c>
      <c r="F387" s="46">
        <f t="shared" ref="F387:F391" si="46">C387*E387</f>
        <v>1000000</v>
      </c>
    </row>
    <row r="388">
      <c r="A388" s="34" t="s">
        <v>7</v>
      </c>
      <c r="B388" s="35" t="s">
        <v>331</v>
      </c>
      <c r="C388" s="36">
        <v>1.0</v>
      </c>
      <c r="D388" s="37" t="s">
        <v>332</v>
      </c>
      <c r="E388" s="38">
        <v>6000000.0</v>
      </c>
      <c r="F388" s="39">
        <f t="shared" si="46"/>
        <v>6000000</v>
      </c>
    </row>
    <row r="389">
      <c r="A389" s="34" t="s">
        <v>7</v>
      </c>
      <c r="B389" s="35" t="s">
        <v>333</v>
      </c>
      <c r="C389" s="36">
        <v>1.0</v>
      </c>
      <c r="D389" s="37" t="s">
        <v>332</v>
      </c>
      <c r="E389" s="38">
        <v>6000000.0</v>
      </c>
      <c r="F389" s="39">
        <f t="shared" si="46"/>
        <v>6000000</v>
      </c>
    </row>
    <row r="390">
      <c r="A390" s="34"/>
      <c r="B390" s="59" t="s">
        <v>334</v>
      </c>
      <c r="C390" s="38">
        <v>200.0</v>
      </c>
      <c r="D390" s="59" t="s">
        <v>147</v>
      </c>
      <c r="E390" s="62">
        <v>25000.0</v>
      </c>
      <c r="F390" s="63">
        <f t="shared" si="46"/>
        <v>5000000</v>
      </c>
    </row>
    <row r="391">
      <c r="A391" s="34"/>
      <c r="B391" s="70" t="s">
        <v>335</v>
      </c>
      <c r="C391" s="79">
        <v>450.0</v>
      </c>
      <c r="D391" s="70" t="s">
        <v>147</v>
      </c>
      <c r="E391" s="80">
        <v>25000.0</v>
      </c>
      <c r="F391" s="81">
        <f t="shared" si="46"/>
        <v>11250000</v>
      </c>
    </row>
    <row r="392">
      <c r="A392" s="34" t="s">
        <v>29</v>
      </c>
      <c r="B392" s="35" t="s">
        <v>30</v>
      </c>
      <c r="C392" s="36">
        <v>0.0</v>
      </c>
      <c r="D392" s="37" t="s">
        <v>7</v>
      </c>
      <c r="E392" s="38">
        <v>0.0</v>
      </c>
      <c r="F392" s="40">
        <f>SUM(F393)</f>
        <v>30000000</v>
      </c>
    </row>
    <row r="393">
      <c r="A393" s="34" t="s">
        <v>7</v>
      </c>
      <c r="B393" s="35" t="s">
        <v>336</v>
      </c>
      <c r="C393" s="36">
        <v>10.0</v>
      </c>
      <c r="D393" s="37" t="s">
        <v>32</v>
      </c>
      <c r="E393" s="38">
        <v>3000000.0</v>
      </c>
      <c r="F393" s="39">
        <f>C393*E393</f>
        <v>30000000</v>
      </c>
    </row>
    <row r="394">
      <c r="A394" s="34" t="s">
        <v>171</v>
      </c>
      <c r="B394" s="35" t="s">
        <v>172</v>
      </c>
      <c r="C394" s="37"/>
      <c r="D394" s="37" t="s">
        <v>7</v>
      </c>
      <c r="E394" s="38">
        <v>0.0</v>
      </c>
      <c r="F394" s="40">
        <f>SUM(F395)</f>
        <v>750000</v>
      </c>
    </row>
    <row r="395">
      <c r="A395" s="34" t="s">
        <v>7</v>
      </c>
      <c r="B395" s="35" t="s">
        <v>336</v>
      </c>
      <c r="C395" s="36">
        <v>5.0</v>
      </c>
      <c r="D395" s="37" t="s">
        <v>32</v>
      </c>
      <c r="E395" s="38">
        <v>150000.0</v>
      </c>
      <c r="F395" s="39">
        <f>C395*E395</f>
        <v>750000</v>
      </c>
    </row>
    <row r="396">
      <c r="A396" s="64" t="s">
        <v>54</v>
      </c>
      <c r="B396" s="59" t="s">
        <v>55</v>
      </c>
      <c r="C396" s="60"/>
      <c r="D396" s="59"/>
      <c r="E396" s="59"/>
      <c r="F396" s="61">
        <f>SUM(F397:F398)</f>
        <v>60000000</v>
      </c>
    </row>
    <row r="397">
      <c r="A397" s="34"/>
      <c r="B397" s="35" t="s">
        <v>337</v>
      </c>
      <c r="C397" s="36">
        <v>840.0</v>
      </c>
      <c r="D397" s="37" t="s">
        <v>147</v>
      </c>
      <c r="E397" s="38">
        <v>50000.0</v>
      </c>
      <c r="F397" s="39">
        <f t="shared" ref="F397:F398" si="47">C397*E397</f>
        <v>42000000</v>
      </c>
    </row>
    <row r="398">
      <c r="A398" s="34"/>
      <c r="B398" s="35" t="s">
        <v>338</v>
      </c>
      <c r="C398" s="36">
        <v>60.0</v>
      </c>
      <c r="D398" s="37" t="s">
        <v>147</v>
      </c>
      <c r="E398" s="38">
        <v>300000.0</v>
      </c>
      <c r="F398" s="39">
        <f t="shared" si="47"/>
        <v>18000000</v>
      </c>
    </row>
    <row r="399">
      <c r="A399" s="64" t="s">
        <v>49</v>
      </c>
      <c r="B399" s="70" t="s">
        <v>50</v>
      </c>
      <c r="C399" s="62">
        <v>0.0</v>
      </c>
      <c r="D399" s="59" t="s">
        <v>7</v>
      </c>
      <c r="E399" s="62">
        <v>0.0</v>
      </c>
      <c r="F399" s="61">
        <f>F400</f>
        <v>10000000</v>
      </c>
    </row>
    <row r="400">
      <c r="A400" s="64" t="s">
        <v>7</v>
      </c>
      <c r="B400" s="70" t="s">
        <v>339</v>
      </c>
      <c r="C400" s="63">
        <f>50*2</f>
        <v>100</v>
      </c>
      <c r="D400" s="59" t="s">
        <v>36</v>
      </c>
      <c r="E400" s="62">
        <v>100000.0</v>
      </c>
      <c r="F400" s="63">
        <f>C400*E400</f>
        <v>10000000</v>
      </c>
    </row>
    <row r="401">
      <c r="A401" s="28" t="s">
        <v>39</v>
      </c>
      <c r="B401" s="29" t="s">
        <v>307</v>
      </c>
      <c r="C401" s="30">
        <v>0.0</v>
      </c>
      <c r="D401" s="31" t="s">
        <v>7</v>
      </c>
      <c r="E401" s="32">
        <v>0.0</v>
      </c>
      <c r="F401" s="33">
        <f>F402+F410</f>
        <v>203800000</v>
      </c>
    </row>
    <row r="402">
      <c r="A402" s="41" t="s">
        <v>17</v>
      </c>
      <c r="B402" s="42" t="s">
        <v>41</v>
      </c>
      <c r="C402" s="43">
        <v>0.0</v>
      </c>
      <c r="D402" s="44" t="s">
        <v>7</v>
      </c>
      <c r="E402" s="45">
        <v>0.0</v>
      </c>
      <c r="F402" s="46">
        <f>+F403+F405+F408</f>
        <v>156500000</v>
      </c>
    </row>
    <row r="403">
      <c r="A403" s="48" t="s">
        <v>19</v>
      </c>
      <c r="B403" s="42" t="s">
        <v>20</v>
      </c>
      <c r="C403" s="43">
        <v>0.0</v>
      </c>
      <c r="D403" s="49" t="s">
        <v>7</v>
      </c>
      <c r="E403" s="45">
        <v>0.0</v>
      </c>
      <c r="F403" s="56">
        <f>SUM(F404)</f>
        <v>70000000</v>
      </c>
    </row>
    <row r="404">
      <c r="A404" s="48" t="s">
        <v>7</v>
      </c>
      <c r="B404" s="42" t="s">
        <v>47</v>
      </c>
      <c r="C404" s="43">
        <v>140.0</v>
      </c>
      <c r="D404" s="49" t="s">
        <v>48</v>
      </c>
      <c r="E404" s="45">
        <v>500000.0</v>
      </c>
      <c r="F404" s="46">
        <f>C404*E404</f>
        <v>70000000</v>
      </c>
    </row>
    <row r="405">
      <c r="A405" s="48" t="s">
        <v>49</v>
      </c>
      <c r="B405" s="42" t="s">
        <v>50</v>
      </c>
      <c r="C405" s="43">
        <v>0.0</v>
      </c>
      <c r="D405" s="49" t="s">
        <v>7</v>
      </c>
      <c r="E405" s="45">
        <v>0.0</v>
      </c>
      <c r="F405" s="56">
        <f>SUM(F406:F407)</f>
        <v>58500000</v>
      </c>
    </row>
    <row r="406">
      <c r="A406" s="48"/>
      <c r="B406" s="42" t="s">
        <v>53</v>
      </c>
      <c r="C406" s="43">
        <v>25.0</v>
      </c>
      <c r="D406" s="49" t="s">
        <v>48</v>
      </c>
      <c r="E406" s="45">
        <v>100000.0</v>
      </c>
      <c r="F406" s="46">
        <f t="shared" ref="F406:F407" si="48">C406*E406</f>
        <v>2500000</v>
      </c>
    </row>
    <row r="407">
      <c r="A407" s="48" t="s">
        <v>7</v>
      </c>
      <c r="B407" s="42" t="s">
        <v>340</v>
      </c>
      <c r="C407" s="43">
        <v>560.0</v>
      </c>
      <c r="D407" s="49" t="s">
        <v>28</v>
      </c>
      <c r="E407" s="45">
        <v>100000.0</v>
      </c>
      <c r="F407" s="46">
        <f t="shared" si="48"/>
        <v>56000000</v>
      </c>
    </row>
    <row r="408">
      <c r="A408" s="48" t="s">
        <v>29</v>
      </c>
      <c r="B408" s="42" t="s">
        <v>30</v>
      </c>
      <c r="C408" s="43">
        <v>0.0</v>
      </c>
      <c r="D408" s="49" t="s">
        <v>7</v>
      </c>
      <c r="E408" s="45">
        <v>0.0</v>
      </c>
      <c r="F408" s="56">
        <f>SUM(F409)</f>
        <v>28000000</v>
      </c>
    </row>
    <row r="409">
      <c r="A409" s="48" t="s">
        <v>7</v>
      </c>
      <c r="B409" s="42" t="s">
        <v>341</v>
      </c>
      <c r="C409" s="43">
        <v>280.0</v>
      </c>
      <c r="D409" s="49" t="s">
        <v>32</v>
      </c>
      <c r="E409" s="45">
        <v>100000.0</v>
      </c>
      <c r="F409" s="46">
        <f>C409*E409</f>
        <v>28000000</v>
      </c>
    </row>
    <row r="410">
      <c r="A410" s="41" t="s">
        <v>64</v>
      </c>
      <c r="B410" s="42" t="s">
        <v>65</v>
      </c>
      <c r="C410" s="43">
        <v>0.0</v>
      </c>
      <c r="D410" s="44" t="s">
        <v>7</v>
      </c>
      <c r="E410" s="45">
        <v>0.0</v>
      </c>
      <c r="F410" s="46">
        <f>+F411+F413+F415</f>
        <v>47300000</v>
      </c>
    </row>
    <row r="411">
      <c r="A411" s="34" t="s">
        <v>19</v>
      </c>
      <c r="B411" s="35" t="s">
        <v>20</v>
      </c>
      <c r="C411" s="36">
        <v>0.0</v>
      </c>
      <c r="D411" s="37" t="s">
        <v>7</v>
      </c>
      <c r="E411" s="38">
        <v>0.0</v>
      </c>
      <c r="F411" s="40">
        <f>SUM(F412)</f>
        <v>0</v>
      </c>
    </row>
    <row r="412">
      <c r="A412" s="34" t="s">
        <v>7</v>
      </c>
      <c r="B412" s="35" t="s">
        <v>67</v>
      </c>
      <c r="C412" s="36">
        <v>0.0</v>
      </c>
      <c r="D412" s="37" t="s">
        <v>221</v>
      </c>
      <c r="E412" s="38">
        <v>500000.0</v>
      </c>
      <c r="F412" s="39">
        <f>C412*E412</f>
        <v>0</v>
      </c>
    </row>
    <row r="413">
      <c r="A413" s="34" t="s">
        <v>49</v>
      </c>
      <c r="B413" s="35" t="s">
        <v>50</v>
      </c>
      <c r="C413" s="36">
        <v>0.0</v>
      </c>
      <c r="D413" s="37" t="s">
        <v>7</v>
      </c>
      <c r="E413" s="38">
        <v>0.0</v>
      </c>
      <c r="F413" s="40">
        <f>SUM(F414)</f>
        <v>47300000</v>
      </c>
    </row>
    <row r="414">
      <c r="A414" s="34" t="s">
        <v>7</v>
      </c>
      <c r="B414" s="35" t="s">
        <v>342</v>
      </c>
      <c r="C414" s="47">
        <f>448+25</f>
        <v>473</v>
      </c>
      <c r="D414" s="37" t="s">
        <v>28</v>
      </c>
      <c r="E414" s="38">
        <v>100000.0</v>
      </c>
      <c r="F414" s="39">
        <f>C414*E414</f>
        <v>47300000</v>
      </c>
    </row>
    <row r="415">
      <c r="A415" s="34" t="s">
        <v>29</v>
      </c>
      <c r="B415" s="35" t="s">
        <v>30</v>
      </c>
      <c r="C415" s="36">
        <v>0.0</v>
      </c>
      <c r="D415" s="37" t="s">
        <v>7</v>
      </c>
      <c r="E415" s="38">
        <v>0.0</v>
      </c>
      <c r="F415" s="40">
        <f>SUM(F416)</f>
        <v>0</v>
      </c>
    </row>
    <row r="416">
      <c r="A416" s="34" t="s">
        <v>7</v>
      </c>
      <c r="B416" s="35" t="s">
        <v>343</v>
      </c>
      <c r="C416" s="36">
        <v>0.0</v>
      </c>
      <c r="D416" s="37" t="s">
        <v>32</v>
      </c>
      <c r="E416" s="38">
        <v>100000.0</v>
      </c>
      <c r="F416" s="39">
        <f>C416*E416</f>
        <v>0</v>
      </c>
    </row>
    <row r="417">
      <c r="A417" s="28" t="s">
        <v>113</v>
      </c>
      <c r="B417" s="29" t="s">
        <v>312</v>
      </c>
      <c r="C417" s="30">
        <v>0.0</v>
      </c>
      <c r="D417" s="31" t="s">
        <v>7</v>
      </c>
      <c r="E417" s="32">
        <v>0.0</v>
      </c>
      <c r="F417" s="33">
        <f>F418+F423</f>
        <v>10000000</v>
      </c>
    </row>
    <row r="418">
      <c r="A418" s="41" t="s">
        <v>17</v>
      </c>
      <c r="B418" s="42" t="s">
        <v>115</v>
      </c>
      <c r="C418" s="43">
        <v>0.0</v>
      </c>
      <c r="D418" s="44" t="s">
        <v>7</v>
      </c>
      <c r="E418" s="45">
        <v>0.0</v>
      </c>
      <c r="F418" s="46">
        <f>F419</f>
        <v>5000000</v>
      </c>
    </row>
    <row r="419">
      <c r="A419" s="48" t="s">
        <v>19</v>
      </c>
      <c r="B419" s="42" t="s">
        <v>20</v>
      </c>
      <c r="C419" s="43">
        <v>0.0</v>
      </c>
      <c r="D419" s="49" t="s">
        <v>7</v>
      </c>
      <c r="E419" s="45">
        <v>0.0</v>
      </c>
      <c r="F419" s="56">
        <f>SUM(F420:F422)</f>
        <v>5000000</v>
      </c>
    </row>
    <row r="420">
      <c r="A420" s="48" t="s">
        <v>7</v>
      </c>
      <c r="B420" s="42" t="s">
        <v>116</v>
      </c>
      <c r="C420" s="43">
        <v>1.0</v>
      </c>
      <c r="D420" s="49" t="s">
        <v>22</v>
      </c>
      <c r="E420" s="45">
        <v>2000000.0</v>
      </c>
      <c r="F420" s="46">
        <f t="shared" ref="F420:F422" si="49">C420*E420</f>
        <v>2000000</v>
      </c>
    </row>
    <row r="421">
      <c r="A421" s="48" t="s">
        <v>7</v>
      </c>
      <c r="B421" s="42" t="s">
        <v>117</v>
      </c>
      <c r="C421" s="43">
        <v>1.0</v>
      </c>
      <c r="D421" s="49" t="s">
        <v>22</v>
      </c>
      <c r="E421" s="45">
        <v>2000000.0</v>
      </c>
      <c r="F421" s="46">
        <f t="shared" si="49"/>
        <v>2000000</v>
      </c>
    </row>
    <row r="422">
      <c r="A422" s="48" t="s">
        <v>7</v>
      </c>
      <c r="B422" s="42" t="s">
        <v>118</v>
      </c>
      <c r="C422" s="43">
        <v>2.0</v>
      </c>
      <c r="D422" s="49" t="s">
        <v>22</v>
      </c>
      <c r="E422" s="45">
        <v>500000.0</v>
      </c>
      <c r="F422" s="46">
        <f t="shared" si="49"/>
        <v>1000000</v>
      </c>
    </row>
    <row r="423">
      <c r="A423" s="41" t="s">
        <v>64</v>
      </c>
      <c r="B423" s="42" t="s">
        <v>119</v>
      </c>
      <c r="C423" s="43">
        <v>0.0</v>
      </c>
      <c r="D423" s="44" t="s">
        <v>7</v>
      </c>
      <c r="E423" s="45">
        <v>0.0</v>
      </c>
      <c r="F423" s="46">
        <f>F424</f>
        <v>5000000</v>
      </c>
    </row>
    <row r="424">
      <c r="A424" s="48" t="s">
        <v>19</v>
      </c>
      <c r="B424" s="42" t="s">
        <v>20</v>
      </c>
      <c r="C424" s="43">
        <v>0.0</v>
      </c>
      <c r="D424" s="49" t="s">
        <v>7</v>
      </c>
      <c r="E424" s="45">
        <v>0.0</v>
      </c>
      <c r="F424" s="56">
        <f>SUM(F425:F427)</f>
        <v>5000000</v>
      </c>
    </row>
    <row r="425">
      <c r="A425" s="48" t="s">
        <v>7</v>
      </c>
      <c r="B425" s="42" t="s">
        <v>116</v>
      </c>
      <c r="C425" s="43">
        <v>1.0</v>
      </c>
      <c r="D425" s="49" t="s">
        <v>22</v>
      </c>
      <c r="E425" s="45">
        <v>2000000.0</v>
      </c>
      <c r="F425" s="46">
        <f t="shared" ref="F425:F427" si="50">C425*E425</f>
        <v>2000000</v>
      </c>
    </row>
    <row r="426">
      <c r="A426" s="48" t="s">
        <v>7</v>
      </c>
      <c r="B426" s="42" t="s">
        <v>117</v>
      </c>
      <c r="C426" s="43">
        <v>1.0</v>
      </c>
      <c r="D426" s="49" t="s">
        <v>22</v>
      </c>
      <c r="E426" s="45">
        <v>2000000.0</v>
      </c>
      <c r="F426" s="46">
        <f t="shared" si="50"/>
        <v>2000000</v>
      </c>
    </row>
    <row r="427">
      <c r="A427" s="48" t="s">
        <v>7</v>
      </c>
      <c r="B427" s="42" t="s">
        <v>118</v>
      </c>
      <c r="C427" s="43">
        <v>2.0</v>
      </c>
      <c r="D427" s="49" t="s">
        <v>22</v>
      </c>
      <c r="E427" s="45">
        <v>500000.0</v>
      </c>
      <c r="F427" s="46">
        <f t="shared" si="50"/>
        <v>1000000</v>
      </c>
    </row>
    <row r="428">
      <c r="A428" s="28" t="s">
        <v>120</v>
      </c>
      <c r="B428" s="29" t="s">
        <v>313</v>
      </c>
      <c r="C428" s="30">
        <v>0.0</v>
      </c>
      <c r="D428" s="31" t="s">
        <v>7</v>
      </c>
      <c r="E428" s="32">
        <v>0.0</v>
      </c>
      <c r="F428" s="33">
        <f>F429+F440+F453+F461+F465+F466+F479+F495+F515+F530+F543+F552+F573+F600+F614+F623+F633+F638+F647+F658+F678+F690+F705+F715+F718+F723</f>
        <v>6626260000</v>
      </c>
    </row>
    <row r="429">
      <c r="A429" s="41" t="s">
        <v>17</v>
      </c>
      <c r="B429" s="55" t="s">
        <v>344</v>
      </c>
      <c r="C429" s="43">
        <v>0.0</v>
      </c>
      <c r="D429" s="44" t="s">
        <v>7</v>
      </c>
      <c r="E429" s="45">
        <v>0.0</v>
      </c>
      <c r="F429" s="46">
        <f>F430+F432+F438</f>
        <v>74600000</v>
      </c>
    </row>
    <row r="430">
      <c r="A430" s="48" t="s">
        <v>19</v>
      </c>
      <c r="B430" s="42" t="s">
        <v>20</v>
      </c>
      <c r="C430" s="43">
        <v>0.0</v>
      </c>
      <c r="D430" s="49" t="s">
        <v>7</v>
      </c>
      <c r="E430" s="45">
        <v>0.0</v>
      </c>
      <c r="F430" s="56">
        <f>SUM(F431)</f>
        <v>2100000</v>
      </c>
    </row>
    <row r="431">
      <c r="A431" s="48" t="s">
        <v>7</v>
      </c>
      <c r="B431" s="42" t="s">
        <v>125</v>
      </c>
      <c r="C431" s="43">
        <v>70.0</v>
      </c>
      <c r="D431" s="49" t="s">
        <v>221</v>
      </c>
      <c r="E431" s="45">
        <v>30000.0</v>
      </c>
      <c r="F431" s="46">
        <f>C431*E431</f>
        <v>2100000</v>
      </c>
    </row>
    <row r="432">
      <c r="A432" s="64" t="s">
        <v>54</v>
      </c>
      <c r="B432" s="59" t="s">
        <v>55</v>
      </c>
      <c r="C432" s="60"/>
      <c r="D432" s="59"/>
      <c r="E432" s="59"/>
      <c r="F432" s="61">
        <f>SUM(F433:F437)</f>
        <v>71500000</v>
      </c>
    </row>
    <row r="433">
      <c r="A433" s="64"/>
      <c r="B433" s="59" t="s">
        <v>143</v>
      </c>
      <c r="C433" s="38">
        <v>3.0</v>
      </c>
      <c r="D433" s="59" t="s">
        <v>124</v>
      </c>
      <c r="E433" s="62">
        <v>2000000.0</v>
      </c>
      <c r="F433" s="63">
        <f t="shared" ref="F433:F437" si="51">C433*E433</f>
        <v>6000000</v>
      </c>
    </row>
    <row r="434">
      <c r="A434" s="64"/>
      <c r="B434" s="59" t="s">
        <v>146</v>
      </c>
      <c r="C434" s="38">
        <v>70.0</v>
      </c>
      <c r="D434" s="59" t="s">
        <v>147</v>
      </c>
      <c r="E434" s="62">
        <v>100000.0</v>
      </c>
      <c r="F434" s="63">
        <f t="shared" si="51"/>
        <v>7000000</v>
      </c>
    </row>
    <row r="435">
      <c r="A435" s="64"/>
      <c r="B435" s="59" t="s">
        <v>151</v>
      </c>
      <c r="C435" s="38">
        <v>70.0</v>
      </c>
      <c r="D435" s="59" t="s">
        <v>147</v>
      </c>
      <c r="E435" s="62">
        <v>400000.0</v>
      </c>
      <c r="F435" s="63">
        <f t="shared" si="51"/>
        <v>28000000</v>
      </c>
    </row>
    <row r="436">
      <c r="A436" s="64"/>
      <c r="B436" s="59" t="s">
        <v>152</v>
      </c>
      <c r="C436" s="39">
        <f>70+40</f>
        <v>110</v>
      </c>
      <c r="D436" s="59" t="s">
        <v>153</v>
      </c>
      <c r="E436" s="62">
        <v>150000.0</v>
      </c>
      <c r="F436" s="63">
        <f t="shared" si="51"/>
        <v>16500000</v>
      </c>
    </row>
    <row r="437">
      <c r="A437" s="64"/>
      <c r="B437" s="59" t="s">
        <v>154</v>
      </c>
      <c r="C437" s="38">
        <v>70.0</v>
      </c>
      <c r="D437" s="59" t="s">
        <v>155</v>
      </c>
      <c r="E437" s="62">
        <v>200000.0</v>
      </c>
      <c r="F437" s="63">
        <f t="shared" si="51"/>
        <v>14000000</v>
      </c>
    </row>
    <row r="438">
      <c r="A438" s="34" t="s">
        <v>171</v>
      </c>
      <c r="B438" s="35" t="s">
        <v>172</v>
      </c>
      <c r="C438" s="36">
        <v>0.0</v>
      </c>
      <c r="D438" s="37" t="s">
        <v>7</v>
      </c>
      <c r="E438" s="38">
        <v>0.0</v>
      </c>
      <c r="F438" s="40">
        <f>SUM(F439)</f>
        <v>1000000</v>
      </c>
    </row>
    <row r="439">
      <c r="A439" s="34"/>
      <c r="B439" s="70" t="s">
        <v>175</v>
      </c>
      <c r="C439" s="38">
        <v>10.0</v>
      </c>
      <c r="D439" s="59" t="s">
        <v>32</v>
      </c>
      <c r="E439" s="62">
        <v>100000.0</v>
      </c>
      <c r="F439" s="63">
        <f>C439*E439</f>
        <v>1000000</v>
      </c>
    </row>
    <row r="440">
      <c r="A440" s="41" t="s">
        <v>64</v>
      </c>
      <c r="B440" s="55" t="s">
        <v>345</v>
      </c>
      <c r="C440" s="43">
        <v>0.0</v>
      </c>
      <c r="D440" s="44" t="s">
        <v>7</v>
      </c>
      <c r="E440" s="45">
        <v>0.0</v>
      </c>
      <c r="F440" s="46">
        <f>F441+F449+F451</f>
        <v>17350000</v>
      </c>
    </row>
    <row r="441">
      <c r="A441" s="48" t="s">
        <v>19</v>
      </c>
      <c r="B441" s="42" t="s">
        <v>20</v>
      </c>
      <c r="C441" s="43">
        <v>0.0</v>
      </c>
      <c r="D441" s="49" t="s">
        <v>7</v>
      </c>
      <c r="E441" s="45">
        <v>0.0</v>
      </c>
      <c r="F441" s="56">
        <f>SUM(F442:F448)</f>
        <v>10450000</v>
      </c>
    </row>
    <row r="442">
      <c r="A442" s="34" t="s">
        <v>7</v>
      </c>
      <c r="B442" s="42" t="s">
        <v>180</v>
      </c>
      <c r="C442" s="43">
        <v>1.0</v>
      </c>
      <c r="D442" s="49" t="s">
        <v>22</v>
      </c>
      <c r="E442" s="45">
        <v>500000.0</v>
      </c>
      <c r="F442" s="46">
        <f t="shared" ref="F442:F448" si="52">C442*E442</f>
        <v>500000</v>
      </c>
    </row>
    <row r="443">
      <c r="A443" s="34" t="s">
        <v>7</v>
      </c>
      <c r="B443" s="42" t="s">
        <v>181</v>
      </c>
      <c r="C443" s="43">
        <v>1.0</v>
      </c>
      <c r="D443" s="49" t="s">
        <v>22</v>
      </c>
      <c r="E443" s="45">
        <v>500000.0</v>
      </c>
      <c r="F443" s="46">
        <f t="shared" si="52"/>
        <v>500000</v>
      </c>
    </row>
    <row r="444">
      <c r="A444" s="34" t="s">
        <v>7</v>
      </c>
      <c r="B444" s="42" t="s">
        <v>346</v>
      </c>
      <c r="C444" s="43">
        <v>80.0</v>
      </c>
      <c r="D444" s="49" t="s">
        <v>77</v>
      </c>
      <c r="E444" s="45">
        <v>15000.0</v>
      </c>
      <c r="F444" s="46">
        <f t="shared" si="52"/>
        <v>1200000</v>
      </c>
    </row>
    <row r="445">
      <c r="A445" s="34" t="s">
        <v>7</v>
      </c>
      <c r="B445" s="42" t="s">
        <v>284</v>
      </c>
      <c r="C445" s="43">
        <v>1.0</v>
      </c>
      <c r="D445" s="49" t="s">
        <v>22</v>
      </c>
      <c r="E445" s="45">
        <v>300000.0</v>
      </c>
      <c r="F445" s="46">
        <f t="shared" si="52"/>
        <v>300000</v>
      </c>
    </row>
    <row r="446">
      <c r="A446" s="34" t="s">
        <v>7</v>
      </c>
      <c r="B446" s="42" t="s">
        <v>317</v>
      </c>
      <c r="C446" s="43">
        <v>70.0</v>
      </c>
      <c r="D446" s="49" t="s">
        <v>185</v>
      </c>
      <c r="E446" s="45">
        <v>25000.0</v>
      </c>
      <c r="F446" s="46">
        <f t="shared" si="52"/>
        <v>1750000</v>
      </c>
    </row>
    <row r="447">
      <c r="A447" s="34" t="s">
        <v>7</v>
      </c>
      <c r="B447" s="42" t="s">
        <v>318</v>
      </c>
      <c r="C447" s="43">
        <v>20.0</v>
      </c>
      <c r="D447" s="49" t="s">
        <v>185</v>
      </c>
      <c r="E447" s="45">
        <v>10000.0</v>
      </c>
      <c r="F447" s="46">
        <f t="shared" si="52"/>
        <v>200000</v>
      </c>
    </row>
    <row r="448">
      <c r="A448" s="34"/>
      <c r="B448" s="35" t="s">
        <v>319</v>
      </c>
      <c r="C448" s="36">
        <v>80.0</v>
      </c>
      <c r="D448" s="37" t="s">
        <v>185</v>
      </c>
      <c r="E448" s="38">
        <v>75000.0</v>
      </c>
      <c r="F448" s="39">
        <f t="shared" si="52"/>
        <v>6000000</v>
      </c>
    </row>
    <row r="449">
      <c r="A449" s="48" t="s">
        <v>25</v>
      </c>
      <c r="B449" s="42" t="s">
        <v>26</v>
      </c>
      <c r="C449" s="43">
        <v>0.0</v>
      </c>
      <c r="D449" s="49" t="s">
        <v>7</v>
      </c>
      <c r="E449" s="45">
        <v>0.0</v>
      </c>
      <c r="F449" s="56">
        <f>SUM(F450)</f>
        <v>5400000</v>
      </c>
    </row>
    <row r="450">
      <c r="A450" s="48" t="s">
        <v>7</v>
      </c>
      <c r="B450" s="42" t="s">
        <v>347</v>
      </c>
      <c r="C450" s="43">
        <v>6.0</v>
      </c>
      <c r="D450" s="49" t="s">
        <v>28</v>
      </c>
      <c r="E450" s="45">
        <v>900000.0</v>
      </c>
      <c r="F450" s="46">
        <f>C450*E450</f>
        <v>5400000</v>
      </c>
    </row>
    <row r="451">
      <c r="A451" s="48" t="s">
        <v>29</v>
      </c>
      <c r="B451" s="42" t="s">
        <v>30</v>
      </c>
      <c r="C451" s="43">
        <v>0.0</v>
      </c>
      <c r="D451" s="49" t="s">
        <v>7</v>
      </c>
      <c r="E451" s="45">
        <v>0.0</v>
      </c>
      <c r="F451" s="56">
        <f>SUM(F452)</f>
        <v>1500000</v>
      </c>
    </row>
    <row r="452">
      <c r="A452" s="48" t="s">
        <v>7</v>
      </c>
      <c r="B452" s="42" t="s">
        <v>191</v>
      </c>
      <c r="C452" s="43">
        <v>3.0</v>
      </c>
      <c r="D452" s="49" t="s">
        <v>32</v>
      </c>
      <c r="E452" s="45">
        <v>500000.0</v>
      </c>
      <c r="F452" s="46">
        <f>C452*E452</f>
        <v>1500000</v>
      </c>
    </row>
    <row r="453">
      <c r="A453" s="41" t="s">
        <v>194</v>
      </c>
      <c r="B453" s="55" t="s">
        <v>348</v>
      </c>
      <c r="C453" s="43">
        <v>0.0</v>
      </c>
      <c r="D453" s="44" t="s">
        <v>7</v>
      </c>
      <c r="E453" s="45">
        <v>0.0</v>
      </c>
      <c r="F453" s="46">
        <f>F454</f>
        <v>24270000</v>
      </c>
    </row>
    <row r="454">
      <c r="A454" s="48" t="s">
        <v>19</v>
      </c>
      <c r="B454" s="42" t="s">
        <v>20</v>
      </c>
      <c r="C454" s="43">
        <v>0.0</v>
      </c>
      <c r="D454" s="49" t="s">
        <v>7</v>
      </c>
      <c r="E454" s="45">
        <v>0.0</v>
      </c>
      <c r="F454" s="56">
        <f>SUM(F455:F460)</f>
        <v>24270000</v>
      </c>
    </row>
    <row r="455">
      <c r="A455" s="48" t="s">
        <v>7</v>
      </c>
      <c r="B455" s="42" t="s">
        <v>196</v>
      </c>
      <c r="C455" s="43">
        <v>1.0</v>
      </c>
      <c r="D455" s="49" t="s">
        <v>124</v>
      </c>
      <c r="E455" s="45">
        <v>300000.0</v>
      </c>
      <c r="F455" s="46">
        <f t="shared" ref="F455:F460" si="53">C455*E455</f>
        <v>300000</v>
      </c>
    </row>
    <row r="456">
      <c r="A456" s="48" t="s">
        <v>7</v>
      </c>
      <c r="B456" s="42" t="s">
        <v>197</v>
      </c>
      <c r="C456" s="43">
        <v>1.0</v>
      </c>
      <c r="D456" s="49" t="s">
        <v>198</v>
      </c>
      <c r="E456" s="45">
        <v>300000.0</v>
      </c>
      <c r="F456" s="46">
        <f t="shared" si="53"/>
        <v>300000</v>
      </c>
    </row>
    <row r="457">
      <c r="A457" s="48" t="s">
        <v>7</v>
      </c>
      <c r="B457" s="42" t="s">
        <v>183</v>
      </c>
      <c r="C457" s="43">
        <v>1.0</v>
      </c>
      <c r="D457" s="49" t="s">
        <v>198</v>
      </c>
      <c r="E457" s="45">
        <v>500000.0</v>
      </c>
      <c r="F457" s="46">
        <f t="shared" si="53"/>
        <v>500000</v>
      </c>
    </row>
    <row r="458">
      <c r="A458" s="48"/>
      <c r="B458" s="72" t="s">
        <v>199</v>
      </c>
      <c r="C458" s="45">
        <v>70.0</v>
      </c>
      <c r="D458" s="72" t="s">
        <v>77</v>
      </c>
      <c r="E458" s="73">
        <v>125000.0</v>
      </c>
      <c r="F458" s="77">
        <f t="shared" si="53"/>
        <v>8750000</v>
      </c>
    </row>
    <row r="459">
      <c r="A459" s="48"/>
      <c r="B459" s="72" t="s">
        <v>204</v>
      </c>
      <c r="C459" s="45">
        <v>70.0</v>
      </c>
      <c r="D459" s="72" t="s">
        <v>48</v>
      </c>
      <c r="E459" s="73">
        <v>50000.0</v>
      </c>
      <c r="F459" s="77">
        <f t="shared" si="53"/>
        <v>3500000</v>
      </c>
    </row>
    <row r="460">
      <c r="A460" s="48"/>
      <c r="B460" s="72" t="s">
        <v>322</v>
      </c>
      <c r="C460" s="43">
        <v>840.0</v>
      </c>
      <c r="D460" s="72" t="s">
        <v>36</v>
      </c>
      <c r="E460" s="73">
        <v>13000.0</v>
      </c>
      <c r="F460" s="77">
        <f t="shared" si="53"/>
        <v>10920000</v>
      </c>
    </row>
    <row r="461">
      <c r="A461" s="41" t="s">
        <v>217</v>
      </c>
      <c r="B461" s="55" t="s">
        <v>349</v>
      </c>
      <c r="C461" s="44"/>
      <c r="D461" s="44" t="s">
        <v>7</v>
      </c>
      <c r="E461" s="45">
        <v>0.0</v>
      </c>
      <c r="F461" s="46">
        <f>F462</f>
        <v>11900000</v>
      </c>
    </row>
    <row r="462">
      <c r="A462" s="48" t="s">
        <v>19</v>
      </c>
      <c r="B462" s="42" t="s">
        <v>20</v>
      </c>
      <c r="C462" s="49"/>
      <c r="D462" s="49" t="s">
        <v>7</v>
      </c>
      <c r="E462" s="45">
        <v>0.0</v>
      </c>
      <c r="F462" s="56">
        <f>SUM(F463:F464)</f>
        <v>11900000</v>
      </c>
    </row>
    <row r="463">
      <c r="A463" s="48" t="s">
        <v>7</v>
      </c>
      <c r="B463" s="42" t="s">
        <v>220</v>
      </c>
      <c r="C463" s="43">
        <v>70.0</v>
      </c>
      <c r="D463" s="49" t="s">
        <v>77</v>
      </c>
      <c r="E463" s="45">
        <v>50000.0</v>
      </c>
      <c r="F463" s="46">
        <f t="shared" ref="F463:F464" si="54">C463*E463</f>
        <v>3500000</v>
      </c>
    </row>
    <row r="464">
      <c r="A464" s="48" t="s">
        <v>7</v>
      </c>
      <c r="B464" s="42" t="s">
        <v>350</v>
      </c>
      <c r="C464" s="43">
        <v>840.0</v>
      </c>
      <c r="D464" s="49" t="s">
        <v>36</v>
      </c>
      <c r="E464" s="45">
        <v>10000.0</v>
      </c>
      <c r="F464" s="46">
        <f t="shared" si="54"/>
        <v>8400000</v>
      </c>
    </row>
    <row r="465">
      <c r="A465" s="95" t="s">
        <v>230</v>
      </c>
      <c r="B465" s="96" t="s">
        <v>351</v>
      </c>
      <c r="C465" s="97">
        <v>0.0</v>
      </c>
      <c r="D465" s="98" t="s">
        <v>7</v>
      </c>
      <c r="E465" s="99">
        <v>0.0</v>
      </c>
      <c r="F465" s="99">
        <v>0.0</v>
      </c>
    </row>
    <row r="466">
      <c r="A466" s="84" t="s">
        <v>233</v>
      </c>
      <c r="B466" s="92" t="s">
        <v>352</v>
      </c>
      <c r="C466" s="73">
        <v>0.0</v>
      </c>
      <c r="D466" s="72" t="s">
        <v>7</v>
      </c>
      <c r="E466" s="73">
        <v>0.0</v>
      </c>
      <c r="F466" s="77">
        <f>F467+F471+F473+F475+F477</f>
        <v>668000000</v>
      </c>
    </row>
    <row r="467">
      <c r="A467" s="74" t="s">
        <v>19</v>
      </c>
      <c r="B467" s="92" t="s">
        <v>20</v>
      </c>
      <c r="C467" s="73">
        <v>0.0</v>
      </c>
      <c r="D467" s="72" t="s">
        <v>7</v>
      </c>
      <c r="E467" s="73">
        <v>0.0</v>
      </c>
      <c r="F467" s="76">
        <f>SUM(F468:F470)</f>
        <v>442200000</v>
      </c>
    </row>
    <row r="468">
      <c r="A468" s="74" t="s">
        <v>7</v>
      </c>
      <c r="B468" s="92" t="s">
        <v>353</v>
      </c>
      <c r="C468" s="73">
        <v>2908.0</v>
      </c>
      <c r="D468" s="72" t="s">
        <v>77</v>
      </c>
      <c r="E468" s="73">
        <v>150000.0</v>
      </c>
      <c r="F468" s="77">
        <f t="shared" ref="F468:F470" si="55">C468*E468</f>
        <v>436200000</v>
      </c>
    </row>
    <row r="469">
      <c r="A469" s="74" t="s">
        <v>7</v>
      </c>
      <c r="B469" s="92" t="s">
        <v>354</v>
      </c>
      <c r="C469" s="73">
        <v>4.0</v>
      </c>
      <c r="D469" s="72" t="s">
        <v>22</v>
      </c>
      <c r="E469" s="73">
        <v>1000000.0</v>
      </c>
      <c r="F469" s="77">
        <f t="shared" si="55"/>
        <v>4000000</v>
      </c>
    </row>
    <row r="470">
      <c r="A470" s="74" t="s">
        <v>7</v>
      </c>
      <c r="B470" s="92" t="s">
        <v>355</v>
      </c>
      <c r="C470" s="73">
        <v>4.0</v>
      </c>
      <c r="D470" s="72" t="s">
        <v>22</v>
      </c>
      <c r="E470" s="73">
        <v>500000.0</v>
      </c>
      <c r="F470" s="77">
        <f t="shared" si="55"/>
        <v>2000000</v>
      </c>
    </row>
    <row r="471">
      <c r="A471" s="74" t="s">
        <v>49</v>
      </c>
      <c r="B471" s="92" t="s">
        <v>50</v>
      </c>
      <c r="C471" s="73">
        <v>0.0</v>
      </c>
      <c r="D471" s="72" t="s">
        <v>7</v>
      </c>
      <c r="E471" s="73">
        <v>0.0</v>
      </c>
      <c r="F471" s="76">
        <f>F472</f>
        <v>12800000</v>
      </c>
    </row>
    <row r="472">
      <c r="A472" s="74" t="s">
        <v>7</v>
      </c>
      <c r="B472" s="92" t="s">
        <v>356</v>
      </c>
      <c r="C472" s="73">
        <v>128.0</v>
      </c>
      <c r="D472" s="72" t="s">
        <v>48</v>
      </c>
      <c r="E472" s="73">
        <v>100000.0</v>
      </c>
      <c r="F472" s="77">
        <f>C472*E472</f>
        <v>12800000</v>
      </c>
    </row>
    <row r="473">
      <c r="A473" s="74" t="s">
        <v>54</v>
      </c>
      <c r="B473" s="92" t="s">
        <v>55</v>
      </c>
      <c r="C473" s="73">
        <v>0.0</v>
      </c>
      <c r="D473" s="72" t="s">
        <v>7</v>
      </c>
      <c r="E473" s="73">
        <v>0.0</v>
      </c>
      <c r="F473" s="76">
        <f>F474</f>
        <v>12000000</v>
      </c>
    </row>
    <row r="474">
      <c r="A474" s="74" t="s">
        <v>7</v>
      </c>
      <c r="B474" s="92" t="s">
        <v>357</v>
      </c>
      <c r="C474" s="73">
        <v>4.0</v>
      </c>
      <c r="D474" s="72" t="s">
        <v>22</v>
      </c>
      <c r="E474" s="73">
        <v>3000000.0</v>
      </c>
      <c r="F474" s="77">
        <f>C474*E474</f>
        <v>12000000</v>
      </c>
    </row>
    <row r="475">
      <c r="A475" s="74" t="s">
        <v>211</v>
      </c>
      <c r="B475" s="92" t="s">
        <v>163</v>
      </c>
      <c r="C475" s="73">
        <v>0.0</v>
      </c>
      <c r="D475" s="72" t="s">
        <v>7</v>
      </c>
      <c r="E475" s="73">
        <v>0.0</v>
      </c>
      <c r="F475" s="76">
        <f>F476</f>
        <v>189000000</v>
      </c>
    </row>
    <row r="476">
      <c r="A476" s="74" t="s">
        <v>7</v>
      </c>
      <c r="B476" s="92" t="s">
        <v>358</v>
      </c>
      <c r="C476" s="73">
        <v>60.0</v>
      </c>
      <c r="D476" s="72" t="s">
        <v>359</v>
      </c>
      <c r="E476" s="73">
        <v>3150000.0</v>
      </c>
      <c r="F476" s="77">
        <f>C476*E476</f>
        <v>189000000</v>
      </c>
    </row>
    <row r="477">
      <c r="A477" s="74" t="s">
        <v>29</v>
      </c>
      <c r="B477" s="92" t="s">
        <v>167</v>
      </c>
      <c r="C477" s="73">
        <v>0.0</v>
      </c>
      <c r="D477" s="72" t="s">
        <v>7</v>
      </c>
      <c r="E477" s="73">
        <v>0.0</v>
      </c>
      <c r="F477" s="76">
        <f>F478</f>
        <v>12000000</v>
      </c>
    </row>
    <row r="478">
      <c r="A478" s="74" t="s">
        <v>7</v>
      </c>
      <c r="B478" s="92" t="s">
        <v>360</v>
      </c>
      <c r="C478" s="73">
        <v>4.0</v>
      </c>
      <c r="D478" s="72" t="s">
        <v>32</v>
      </c>
      <c r="E478" s="73">
        <v>3000000.0</v>
      </c>
      <c r="F478" s="77">
        <f>C478*E478</f>
        <v>12000000</v>
      </c>
    </row>
    <row r="479">
      <c r="A479" s="86" t="s">
        <v>244</v>
      </c>
      <c r="B479" s="70" t="s">
        <v>361</v>
      </c>
      <c r="C479" s="62">
        <v>0.0</v>
      </c>
      <c r="D479" s="59" t="s">
        <v>7</v>
      </c>
      <c r="E479" s="62">
        <v>0.0</v>
      </c>
      <c r="F479" s="63">
        <f>F480+F486</f>
        <v>285600000</v>
      </c>
    </row>
    <row r="480">
      <c r="A480" s="64" t="s">
        <v>19</v>
      </c>
      <c r="B480" s="70" t="s">
        <v>20</v>
      </c>
      <c r="C480" s="62">
        <v>0.0</v>
      </c>
      <c r="D480" s="59" t="s">
        <v>7</v>
      </c>
      <c r="E480" s="62">
        <v>0.0</v>
      </c>
      <c r="F480" s="61">
        <f>SUM(F481:F485)</f>
        <v>245600000</v>
      </c>
    </row>
    <row r="481">
      <c r="A481" s="64" t="s">
        <v>7</v>
      </c>
      <c r="B481" s="70" t="s">
        <v>362</v>
      </c>
      <c r="C481" s="62">
        <v>12.0</v>
      </c>
      <c r="D481" s="59" t="s">
        <v>363</v>
      </c>
      <c r="E481" s="62">
        <v>8000000.0</v>
      </c>
      <c r="F481" s="63">
        <f t="shared" ref="F481:F485" si="56">C481*E481</f>
        <v>96000000</v>
      </c>
    </row>
    <row r="482">
      <c r="A482" s="64" t="s">
        <v>7</v>
      </c>
      <c r="B482" s="70" t="s">
        <v>364</v>
      </c>
      <c r="C482" s="62">
        <v>7.0</v>
      </c>
      <c r="D482" s="59" t="s">
        <v>365</v>
      </c>
      <c r="E482" s="62">
        <v>1.0E7</v>
      </c>
      <c r="F482" s="63">
        <f t="shared" si="56"/>
        <v>70000000</v>
      </c>
    </row>
    <row r="483">
      <c r="A483" s="64" t="s">
        <v>7</v>
      </c>
      <c r="B483" s="70" t="s">
        <v>366</v>
      </c>
      <c r="C483" s="63">
        <f>10950+3750</f>
        <v>14700</v>
      </c>
      <c r="D483" s="59" t="s">
        <v>367</v>
      </c>
      <c r="E483" s="62">
        <v>4000.0</v>
      </c>
      <c r="F483" s="63">
        <f t="shared" si="56"/>
        <v>58800000</v>
      </c>
    </row>
    <row r="484">
      <c r="A484" s="64" t="s">
        <v>7</v>
      </c>
      <c r="B484" s="70" t="s">
        <v>368</v>
      </c>
      <c r="C484" s="63">
        <f>72+78+2</f>
        <v>152</v>
      </c>
      <c r="D484" s="59" t="s">
        <v>365</v>
      </c>
      <c r="E484" s="62">
        <v>25000.0</v>
      </c>
      <c r="F484" s="63">
        <f t="shared" si="56"/>
        <v>3800000</v>
      </c>
    </row>
    <row r="485">
      <c r="A485" s="64" t="s">
        <v>7</v>
      </c>
      <c r="B485" s="70" t="s">
        <v>369</v>
      </c>
      <c r="C485" s="62">
        <v>1.0</v>
      </c>
      <c r="D485" s="59" t="s">
        <v>370</v>
      </c>
      <c r="E485" s="62">
        <v>1.7E7</v>
      </c>
      <c r="F485" s="63">
        <f t="shared" si="56"/>
        <v>17000000</v>
      </c>
    </row>
    <row r="486">
      <c r="A486" s="74" t="s">
        <v>54</v>
      </c>
      <c r="B486" s="92" t="s">
        <v>55</v>
      </c>
      <c r="C486" s="73">
        <v>0.0</v>
      </c>
      <c r="D486" s="72" t="s">
        <v>7</v>
      </c>
      <c r="E486" s="73">
        <v>0.0</v>
      </c>
      <c r="F486" s="76">
        <f>SUM(F487:F494)</f>
        <v>40000000</v>
      </c>
    </row>
    <row r="487">
      <c r="A487" s="74" t="s">
        <v>7</v>
      </c>
      <c r="B487" s="92" t="s">
        <v>371</v>
      </c>
      <c r="C487" s="73">
        <v>1.0</v>
      </c>
      <c r="D487" s="72" t="s">
        <v>22</v>
      </c>
      <c r="E487" s="73">
        <v>5000000.0</v>
      </c>
      <c r="F487" s="77">
        <f t="shared" ref="F487:F494" si="57">C487*E487</f>
        <v>5000000</v>
      </c>
    </row>
    <row r="488">
      <c r="A488" s="74" t="s">
        <v>7</v>
      </c>
      <c r="B488" s="92" t="s">
        <v>372</v>
      </c>
      <c r="C488" s="73">
        <v>1.0</v>
      </c>
      <c r="D488" s="72" t="s">
        <v>22</v>
      </c>
      <c r="E488" s="73">
        <v>5000000.0</v>
      </c>
      <c r="F488" s="77">
        <f t="shared" si="57"/>
        <v>5000000</v>
      </c>
    </row>
    <row r="489">
      <c r="A489" s="74" t="s">
        <v>7</v>
      </c>
      <c r="B489" s="92" t="s">
        <v>373</v>
      </c>
      <c r="C489" s="73">
        <v>1.0</v>
      </c>
      <c r="D489" s="72" t="s">
        <v>22</v>
      </c>
      <c r="E489" s="73">
        <v>5000000.0</v>
      </c>
      <c r="F489" s="77">
        <f t="shared" si="57"/>
        <v>5000000</v>
      </c>
    </row>
    <row r="490">
      <c r="A490" s="74" t="s">
        <v>7</v>
      </c>
      <c r="B490" s="92" t="s">
        <v>374</v>
      </c>
      <c r="C490" s="73">
        <v>1.0</v>
      </c>
      <c r="D490" s="72" t="s">
        <v>22</v>
      </c>
      <c r="E490" s="73">
        <v>5000000.0</v>
      </c>
      <c r="F490" s="77">
        <f t="shared" si="57"/>
        <v>5000000</v>
      </c>
    </row>
    <row r="491">
      <c r="A491" s="74" t="s">
        <v>7</v>
      </c>
      <c r="B491" s="92" t="s">
        <v>375</v>
      </c>
      <c r="C491" s="73">
        <v>1.0</v>
      </c>
      <c r="D491" s="72" t="s">
        <v>22</v>
      </c>
      <c r="E491" s="73">
        <v>5000000.0</v>
      </c>
      <c r="F491" s="77">
        <f t="shared" si="57"/>
        <v>5000000</v>
      </c>
    </row>
    <row r="492">
      <c r="A492" s="74" t="s">
        <v>7</v>
      </c>
      <c r="B492" s="92" t="s">
        <v>376</v>
      </c>
      <c r="C492" s="73">
        <v>1.0</v>
      </c>
      <c r="D492" s="72" t="s">
        <v>22</v>
      </c>
      <c r="E492" s="73">
        <v>5000000.0</v>
      </c>
      <c r="F492" s="77">
        <f t="shared" si="57"/>
        <v>5000000</v>
      </c>
    </row>
    <row r="493">
      <c r="A493" s="74" t="s">
        <v>7</v>
      </c>
      <c r="B493" s="92" t="s">
        <v>377</v>
      </c>
      <c r="C493" s="73">
        <v>1.0</v>
      </c>
      <c r="D493" s="72" t="s">
        <v>22</v>
      </c>
      <c r="E493" s="73">
        <v>5000000.0</v>
      </c>
      <c r="F493" s="77">
        <f t="shared" si="57"/>
        <v>5000000</v>
      </c>
    </row>
    <row r="494">
      <c r="A494" s="74" t="s">
        <v>7</v>
      </c>
      <c r="B494" s="92" t="s">
        <v>378</v>
      </c>
      <c r="C494" s="73">
        <v>1.0</v>
      </c>
      <c r="D494" s="72" t="s">
        <v>22</v>
      </c>
      <c r="E494" s="73">
        <v>5000000.0</v>
      </c>
      <c r="F494" s="77">
        <f t="shared" si="57"/>
        <v>5000000</v>
      </c>
    </row>
    <row r="495">
      <c r="A495" s="84" t="s">
        <v>255</v>
      </c>
      <c r="B495" s="92" t="s">
        <v>379</v>
      </c>
      <c r="C495" s="73">
        <v>0.0</v>
      </c>
      <c r="D495" s="72" t="s">
        <v>7</v>
      </c>
      <c r="E495" s="73">
        <v>0.0</v>
      </c>
      <c r="F495" s="77">
        <f>F496+F498+F500+F507+F509+F511</f>
        <v>773400000</v>
      </c>
    </row>
    <row r="496">
      <c r="A496" s="64" t="s">
        <v>19</v>
      </c>
      <c r="B496" s="70" t="s">
        <v>20</v>
      </c>
      <c r="C496" s="59"/>
      <c r="D496" s="59"/>
      <c r="E496" s="59"/>
      <c r="F496" s="63">
        <f>F497</f>
        <v>15000000</v>
      </c>
    </row>
    <row r="497">
      <c r="A497" s="64"/>
      <c r="B497" s="70" t="s">
        <v>380</v>
      </c>
      <c r="C497" s="62">
        <v>1000.0</v>
      </c>
      <c r="D497" s="59" t="s">
        <v>129</v>
      </c>
      <c r="E497" s="62">
        <v>15000.0</v>
      </c>
      <c r="F497" s="63">
        <f>C497*E497</f>
        <v>15000000</v>
      </c>
    </row>
    <row r="498">
      <c r="A498" s="64" t="s">
        <v>381</v>
      </c>
      <c r="B498" s="70" t="s">
        <v>382</v>
      </c>
      <c r="C498" s="59"/>
      <c r="D498" s="59"/>
      <c r="E498" s="59"/>
      <c r="F498" s="63">
        <f>F499</f>
        <v>15000000</v>
      </c>
    </row>
    <row r="499">
      <c r="A499" s="64"/>
      <c r="B499" s="70" t="s">
        <v>383</v>
      </c>
      <c r="C499" s="62">
        <v>1.0</v>
      </c>
      <c r="D499" s="59" t="s">
        <v>384</v>
      </c>
      <c r="E499" s="62">
        <v>1.5E7</v>
      </c>
      <c r="F499" s="63">
        <f>C499*E499</f>
        <v>15000000</v>
      </c>
    </row>
    <row r="500">
      <c r="A500" s="74" t="s">
        <v>54</v>
      </c>
      <c r="B500" s="92" t="s">
        <v>55</v>
      </c>
      <c r="C500" s="73">
        <v>0.0</v>
      </c>
      <c r="D500" s="72" t="s">
        <v>7</v>
      </c>
      <c r="E500" s="73">
        <v>0.0</v>
      </c>
      <c r="F500" s="76">
        <f>SUM(F501:F506)</f>
        <v>690000000</v>
      </c>
    </row>
    <row r="501">
      <c r="A501" s="64" t="s">
        <v>7</v>
      </c>
      <c r="B501" s="70" t="s">
        <v>385</v>
      </c>
      <c r="C501" s="62">
        <v>1.0</v>
      </c>
      <c r="D501" s="59" t="s">
        <v>370</v>
      </c>
      <c r="E501" s="62">
        <v>2.05E8</v>
      </c>
      <c r="F501" s="63">
        <f t="shared" ref="F501:F506" si="58">C501*E501</f>
        <v>205000000</v>
      </c>
    </row>
    <row r="502">
      <c r="A502" s="64" t="s">
        <v>7</v>
      </c>
      <c r="B502" s="70" t="s">
        <v>386</v>
      </c>
      <c r="C502" s="62">
        <v>1.0</v>
      </c>
      <c r="D502" s="59" t="s">
        <v>365</v>
      </c>
      <c r="E502" s="62">
        <v>1.0E8</v>
      </c>
      <c r="F502" s="63">
        <f t="shared" si="58"/>
        <v>100000000</v>
      </c>
    </row>
    <row r="503">
      <c r="A503" s="64" t="s">
        <v>7</v>
      </c>
      <c r="B503" s="70" t="s">
        <v>387</v>
      </c>
      <c r="C503" s="62">
        <v>1.0</v>
      </c>
      <c r="D503" s="59" t="s">
        <v>365</v>
      </c>
      <c r="E503" s="62">
        <v>1.15E8</v>
      </c>
      <c r="F503" s="63">
        <f t="shared" si="58"/>
        <v>115000000</v>
      </c>
    </row>
    <row r="504">
      <c r="A504" s="64"/>
      <c r="B504" s="70" t="s">
        <v>388</v>
      </c>
      <c r="C504" s="62">
        <v>1.0</v>
      </c>
      <c r="D504" s="59" t="s">
        <v>365</v>
      </c>
      <c r="E504" s="62">
        <v>1.0E8</v>
      </c>
      <c r="F504" s="63">
        <f t="shared" si="58"/>
        <v>100000000</v>
      </c>
    </row>
    <row r="505">
      <c r="A505" s="64"/>
      <c r="B505" s="70" t="s">
        <v>389</v>
      </c>
      <c r="C505" s="62">
        <v>1.0</v>
      </c>
      <c r="D505" s="59" t="s">
        <v>365</v>
      </c>
      <c r="E505" s="62">
        <v>1.5E8</v>
      </c>
      <c r="F505" s="63">
        <f t="shared" si="58"/>
        <v>150000000</v>
      </c>
    </row>
    <row r="506">
      <c r="A506" s="74"/>
      <c r="B506" s="92" t="s">
        <v>390</v>
      </c>
      <c r="C506" s="73">
        <v>1.0</v>
      </c>
      <c r="D506" s="72" t="s">
        <v>365</v>
      </c>
      <c r="E506" s="73">
        <v>2.0E7</v>
      </c>
      <c r="F506" s="77">
        <f t="shared" si="58"/>
        <v>20000000</v>
      </c>
    </row>
    <row r="507">
      <c r="A507" s="74" t="s">
        <v>25</v>
      </c>
      <c r="B507" s="92" t="s">
        <v>26</v>
      </c>
      <c r="C507" s="73">
        <v>0.0</v>
      </c>
      <c r="D507" s="72" t="s">
        <v>7</v>
      </c>
      <c r="E507" s="73">
        <v>0.0</v>
      </c>
      <c r="F507" s="76">
        <f>SUM(F508)</f>
        <v>5400000</v>
      </c>
    </row>
    <row r="508">
      <c r="A508" s="74" t="s">
        <v>7</v>
      </c>
      <c r="B508" s="92" t="s">
        <v>391</v>
      </c>
      <c r="C508" s="73">
        <v>6.0</v>
      </c>
      <c r="D508" s="72" t="s">
        <v>28</v>
      </c>
      <c r="E508" s="73">
        <v>900000.0</v>
      </c>
      <c r="F508" s="77">
        <f>C508*E508</f>
        <v>5400000</v>
      </c>
    </row>
    <row r="509">
      <c r="A509" s="74" t="s">
        <v>29</v>
      </c>
      <c r="B509" s="92" t="s">
        <v>167</v>
      </c>
      <c r="C509" s="73">
        <v>0.0</v>
      </c>
      <c r="D509" s="72" t="s">
        <v>7</v>
      </c>
      <c r="E509" s="73">
        <v>0.0</v>
      </c>
      <c r="F509" s="76">
        <f>F510</f>
        <v>9000000</v>
      </c>
    </row>
    <row r="510">
      <c r="A510" s="74" t="s">
        <v>7</v>
      </c>
      <c r="B510" s="92" t="s">
        <v>392</v>
      </c>
      <c r="C510" s="73">
        <v>3.0</v>
      </c>
      <c r="D510" s="72" t="s">
        <v>32</v>
      </c>
      <c r="E510" s="73">
        <v>3000000.0</v>
      </c>
      <c r="F510" s="77">
        <f>C510*E510</f>
        <v>9000000</v>
      </c>
    </row>
    <row r="511">
      <c r="A511" s="74" t="s">
        <v>298</v>
      </c>
      <c r="B511" s="92" t="s">
        <v>299</v>
      </c>
      <c r="C511" s="73">
        <v>0.0</v>
      </c>
      <c r="D511" s="72" t="s">
        <v>7</v>
      </c>
      <c r="E511" s="73">
        <v>0.0</v>
      </c>
      <c r="F511" s="76">
        <f>SUM(F512:F514)</f>
        <v>39000000</v>
      </c>
    </row>
    <row r="512">
      <c r="A512" s="74" t="s">
        <v>7</v>
      </c>
      <c r="B512" s="92" t="s">
        <v>393</v>
      </c>
      <c r="C512" s="73">
        <v>100.0</v>
      </c>
      <c r="D512" s="72" t="s">
        <v>36</v>
      </c>
      <c r="E512" s="73">
        <v>115000.0</v>
      </c>
      <c r="F512" s="73">
        <v>1.15E7</v>
      </c>
    </row>
    <row r="513">
      <c r="A513" s="74" t="s">
        <v>7</v>
      </c>
      <c r="B513" s="92" t="s">
        <v>394</v>
      </c>
      <c r="C513" s="73">
        <v>50.0</v>
      </c>
      <c r="D513" s="72" t="s">
        <v>32</v>
      </c>
      <c r="E513" s="73">
        <v>100000.0</v>
      </c>
      <c r="F513" s="73">
        <v>5000000.0</v>
      </c>
    </row>
    <row r="514">
      <c r="A514" s="74" t="s">
        <v>7</v>
      </c>
      <c r="B514" s="92" t="s">
        <v>395</v>
      </c>
      <c r="C514" s="73">
        <v>50.0</v>
      </c>
      <c r="D514" s="72" t="s">
        <v>36</v>
      </c>
      <c r="E514" s="73">
        <v>450000.0</v>
      </c>
      <c r="F514" s="77">
        <f>C514*E514</f>
        <v>22500000</v>
      </c>
    </row>
    <row r="515">
      <c r="A515" s="84" t="s">
        <v>267</v>
      </c>
      <c r="B515" s="92" t="s">
        <v>396</v>
      </c>
      <c r="C515" s="73">
        <v>0.0</v>
      </c>
      <c r="D515" s="72" t="s">
        <v>7</v>
      </c>
      <c r="E515" s="73">
        <v>0.0</v>
      </c>
      <c r="F515" s="77">
        <f>F516+F519+F522+F526</f>
        <v>435300000</v>
      </c>
    </row>
    <row r="516">
      <c r="A516" s="74" t="s">
        <v>19</v>
      </c>
      <c r="B516" s="92" t="s">
        <v>20</v>
      </c>
      <c r="C516" s="73">
        <v>0.0</v>
      </c>
      <c r="D516" s="72" t="s">
        <v>7</v>
      </c>
      <c r="E516" s="73">
        <v>0.0</v>
      </c>
      <c r="F516" s="76">
        <f>SUM(F517:F518)</f>
        <v>51300000</v>
      </c>
    </row>
    <row r="517">
      <c r="A517" s="64" t="s">
        <v>7</v>
      </c>
      <c r="B517" s="70" t="s">
        <v>397</v>
      </c>
      <c r="C517" s="62">
        <v>30.0</v>
      </c>
      <c r="D517" s="59" t="s">
        <v>365</v>
      </c>
      <c r="E517" s="62">
        <v>500000.0</v>
      </c>
      <c r="F517" s="63">
        <f t="shared" ref="F517:F518" si="59">C517*E517</f>
        <v>15000000</v>
      </c>
    </row>
    <row r="518">
      <c r="A518" s="64"/>
      <c r="B518" s="70" t="s">
        <v>398</v>
      </c>
      <c r="C518" s="62">
        <v>50.0</v>
      </c>
      <c r="D518" s="59" t="s">
        <v>365</v>
      </c>
      <c r="E518" s="63">
        <f>900000-174000</f>
        <v>726000</v>
      </c>
      <c r="F518" s="63">
        <f t="shared" si="59"/>
        <v>36300000</v>
      </c>
    </row>
    <row r="519">
      <c r="A519" s="64" t="s">
        <v>25</v>
      </c>
      <c r="B519" s="70" t="s">
        <v>26</v>
      </c>
      <c r="C519" s="62">
        <v>0.0</v>
      </c>
      <c r="D519" s="59" t="s">
        <v>7</v>
      </c>
      <c r="E519" s="62">
        <v>0.0</v>
      </c>
      <c r="F519" s="61">
        <f>SUM(F520:F521)</f>
        <v>28500000</v>
      </c>
    </row>
    <row r="520">
      <c r="A520" s="64" t="s">
        <v>7</v>
      </c>
      <c r="B520" s="70" t="s">
        <v>27</v>
      </c>
      <c r="C520" s="62">
        <v>5.0</v>
      </c>
      <c r="D520" s="59" t="s">
        <v>28</v>
      </c>
      <c r="E520" s="62">
        <v>900000.0</v>
      </c>
      <c r="F520" s="63">
        <f t="shared" ref="F520:F521" si="60">C520*E520</f>
        <v>4500000</v>
      </c>
    </row>
    <row r="521">
      <c r="A521" s="64"/>
      <c r="B521" s="70" t="s">
        <v>399</v>
      </c>
      <c r="C521" s="62">
        <v>20.0</v>
      </c>
      <c r="D521" s="59" t="s">
        <v>28</v>
      </c>
      <c r="E521" s="62">
        <v>1200000.0</v>
      </c>
      <c r="F521" s="63">
        <f t="shared" si="60"/>
        <v>24000000</v>
      </c>
    </row>
    <row r="522">
      <c r="A522" s="64" t="s">
        <v>29</v>
      </c>
      <c r="B522" s="70" t="s">
        <v>167</v>
      </c>
      <c r="C522" s="62">
        <v>0.0</v>
      </c>
      <c r="D522" s="59" t="s">
        <v>7</v>
      </c>
      <c r="E522" s="62">
        <v>0.0</v>
      </c>
      <c r="F522" s="61">
        <f>SUM(F523:F525)</f>
        <v>309000000</v>
      </c>
    </row>
    <row r="523">
      <c r="A523" s="64" t="s">
        <v>7</v>
      </c>
      <c r="B523" s="70" t="s">
        <v>191</v>
      </c>
      <c r="C523" s="62">
        <v>13.0</v>
      </c>
      <c r="D523" s="59" t="s">
        <v>32</v>
      </c>
      <c r="E523" s="62">
        <v>3000000.0</v>
      </c>
      <c r="F523" s="63">
        <f t="shared" ref="F523:F525" si="61">C523*E523</f>
        <v>39000000</v>
      </c>
    </row>
    <row r="524">
      <c r="A524" s="64"/>
      <c r="B524" s="70" t="s">
        <v>400</v>
      </c>
      <c r="C524" s="62">
        <v>10.0</v>
      </c>
      <c r="D524" s="59" t="s">
        <v>32</v>
      </c>
      <c r="E524" s="62">
        <v>3000000.0</v>
      </c>
      <c r="F524" s="63">
        <f t="shared" si="61"/>
        <v>30000000</v>
      </c>
    </row>
    <row r="525">
      <c r="A525" s="64"/>
      <c r="B525" s="70" t="s">
        <v>401</v>
      </c>
      <c r="C525" s="62">
        <v>80.0</v>
      </c>
      <c r="D525" s="59" t="s">
        <v>28</v>
      </c>
      <c r="E525" s="62">
        <v>3000000.0</v>
      </c>
      <c r="F525" s="63">
        <f t="shared" si="61"/>
        <v>240000000</v>
      </c>
    </row>
    <row r="526">
      <c r="A526" s="64" t="s">
        <v>33</v>
      </c>
      <c r="B526" s="70" t="s">
        <v>402</v>
      </c>
      <c r="C526" s="62">
        <v>0.0</v>
      </c>
      <c r="D526" s="59" t="s">
        <v>7</v>
      </c>
      <c r="E526" s="62">
        <v>0.0</v>
      </c>
      <c r="F526" s="61">
        <f>SUM(F527:F529)</f>
        <v>46500000</v>
      </c>
    </row>
    <row r="527">
      <c r="A527" s="74" t="s">
        <v>7</v>
      </c>
      <c r="B527" s="92" t="s">
        <v>403</v>
      </c>
      <c r="C527" s="73">
        <v>100.0</v>
      </c>
      <c r="D527" s="72" t="s">
        <v>36</v>
      </c>
      <c r="E527" s="73">
        <v>140000.0</v>
      </c>
      <c r="F527" s="77">
        <f t="shared" ref="F527:F529" si="62">E527*C527</f>
        <v>14000000</v>
      </c>
    </row>
    <row r="528">
      <c r="A528" s="74" t="s">
        <v>7</v>
      </c>
      <c r="B528" s="92" t="s">
        <v>404</v>
      </c>
      <c r="C528" s="73">
        <v>50.0</v>
      </c>
      <c r="D528" s="72" t="s">
        <v>32</v>
      </c>
      <c r="E528" s="73">
        <v>150000.0</v>
      </c>
      <c r="F528" s="77">
        <f t="shared" si="62"/>
        <v>7500000</v>
      </c>
    </row>
    <row r="529">
      <c r="A529" s="74" t="s">
        <v>7</v>
      </c>
      <c r="B529" s="92" t="s">
        <v>405</v>
      </c>
      <c r="C529" s="73">
        <v>50.0</v>
      </c>
      <c r="D529" s="72" t="s">
        <v>36</v>
      </c>
      <c r="E529" s="73">
        <v>500000.0</v>
      </c>
      <c r="F529" s="77">
        <f t="shared" si="62"/>
        <v>25000000</v>
      </c>
    </row>
    <row r="530">
      <c r="A530" s="84" t="s">
        <v>281</v>
      </c>
      <c r="B530" s="92" t="s">
        <v>406</v>
      </c>
      <c r="C530" s="73">
        <v>0.0</v>
      </c>
      <c r="D530" s="72" t="s">
        <v>7</v>
      </c>
      <c r="E530" s="73">
        <v>0.0</v>
      </c>
      <c r="F530" s="77">
        <f>F531+F534+F536+F539</f>
        <v>82585000</v>
      </c>
    </row>
    <row r="531">
      <c r="A531" s="74" t="s">
        <v>19</v>
      </c>
      <c r="B531" s="92" t="s">
        <v>20</v>
      </c>
      <c r="C531" s="73">
        <v>0.0</v>
      </c>
      <c r="D531" s="72" t="s">
        <v>7</v>
      </c>
      <c r="E531" s="73">
        <v>0.0</v>
      </c>
      <c r="F531" s="76">
        <f>SUM(F532:F533)</f>
        <v>4585000</v>
      </c>
    </row>
    <row r="532">
      <c r="A532" s="74" t="s">
        <v>7</v>
      </c>
      <c r="B532" s="92" t="s">
        <v>407</v>
      </c>
      <c r="C532" s="73">
        <v>1.0</v>
      </c>
      <c r="D532" s="72" t="s">
        <v>22</v>
      </c>
      <c r="E532" s="73">
        <v>2000000.0</v>
      </c>
      <c r="F532" s="77">
        <f t="shared" ref="F532:F533" si="63">C532*E532</f>
        <v>2000000</v>
      </c>
    </row>
    <row r="533">
      <c r="A533" s="64" t="s">
        <v>7</v>
      </c>
      <c r="B533" s="70" t="s">
        <v>408</v>
      </c>
      <c r="C533" s="62">
        <v>1.0</v>
      </c>
      <c r="D533" s="59" t="s">
        <v>22</v>
      </c>
      <c r="E533" s="63">
        <f>2000000+585000</f>
        <v>2585000</v>
      </c>
      <c r="F533" s="63">
        <f t="shared" si="63"/>
        <v>2585000</v>
      </c>
    </row>
    <row r="534">
      <c r="A534" s="74" t="s">
        <v>25</v>
      </c>
      <c r="B534" s="92" t="s">
        <v>26</v>
      </c>
      <c r="C534" s="73">
        <v>0.0</v>
      </c>
      <c r="D534" s="72" t="s">
        <v>7</v>
      </c>
      <c r="E534" s="73">
        <v>0.0</v>
      </c>
      <c r="F534" s="76">
        <f>SUM(F535)</f>
        <v>5400000</v>
      </c>
    </row>
    <row r="535">
      <c r="A535" s="64" t="s">
        <v>7</v>
      </c>
      <c r="B535" s="70" t="s">
        <v>409</v>
      </c>
      <c r="C535" s="62">
        <v>6.0</v>
      </c>
      <c r="D535" s="59" t="s">
        <v>28</v>
      </c>
      <c r="E535" s="62">
        <v>900000.0</v>
      </c>
      <c r="F535" s="63">
        <f>C535*E535</f>
        <v>5400000</v>
      </c>
    </row>
    <row r="536">
      <c r="A536" s="74" t="s">
        <v>29</v>
      </c>
      <c r="B536" s="92" t="s">
        <v>167</v>
      </c>
      <c r="C536" s="73">
        <v>0.0</v>
      </c>
      <c r="D536" s="72" t="s">
        <v>7</v>
      </c>
      <c r="E536" s="73">
        <v>0.0</v>
      </c>
      <c r="F536" s="76">
        <f>SUM(F537:F538)</f>
        <v>15000000</v>
      </c>
    </row>
    <row r="537">
      <c r="A537" s="64" t="s">
        <v>7</v>
      </c>
      <c r="B537" s="70" t="s">
        <v>191</v>
      </c>
      <c r="C537" s="62">
        <v>3.0</v>
      </c>
      <c r="D537" s="59" t="s">
        <v>32</v>
      </c>
      <c r="E537" s="62">
        <v>3000000.0</v>
      </c>
      <c r="F537" s="63">
        <f t="shared" ref="F537:F538" si="64">C537*E537</f>
        <v>9000000</v>
      </c>
    </row>
    <row r="538">
      <c r="A538" s="64"/>
      <c r="B538" s="70" t="s">
        <v>410</v>
      </c>
      <c r="C538" s="62">
        <v>2.0</v>
      </c>
      <c r="D538" s="59" t="s">
        <v>32</v>
      </c>
      <c r="E538" s="62">
        <v>3000000.0</v>
      </c>
      <c r="F538" s="63">
        <f t="shared" si="64"/>
        <v>6000000</v>
      </c>
    </row>
    <row r="539">
      <c r="A539" s="64" t="s">
        <v>33</v>
      </c>
      <c r="B539" s="70" t="s">
        <v>402</v>
      </c>
      <c r="C539" s="62">
        <v>0.0</v>
      </c>
      <c r="D539" s="59" t="s">
        <v>7</v>
      </c>
      <c r="E539" s="62">
        <v>0.0</v>
      </c>
      <c r="F539" s="61">
        <f>SUM(F540:F542)</f>
        <v>57600000</v>
      </c>
    </row>
    <row r="540">
      <c r="A540" s="64" t="s">
        <v>7</v>
      </c>
      <c r="B540" s="70" t="s">
        <v>411</v>
      </c>
      <c r="C540" s="63">
        <f>30*2*2</f>
        <v>120</v>
      </c>
      <c r="D540" s="59" t="s">
        <v>36</v>
      </c>
      <c r="E540" s="62">
        <v>130000.0</v>
      </c>
      <c r="F540" s="63">
        <f t="shared" ref="F540:F542" si="65">E540*C540</f>
        <v>15600000</v>
      </c>
    </row>
    <row r="541">
      <c r="A541" s="64" t="s">
        <v>7</v>
      </c>
      <c r="B541" s="70" t="s">
        <v>412</v>
      </c>
      <c r="C541" s="62">
        <v>60.0</v>
      </c>
      <c r="D541" s="59" t="s">
        <v>32</v>
      </c>
      <c r="E541" s="62">
        <v>200000.0</v>
      </c>
      <c r="F541" s="63">
        <f t="shared" si="65"/>
        <v>12000000</v>
      </c>
    </row>
    <row r="542">
      <c r="A542" s="64" t="s">
        <v>7</v>
      </c>
      <c r="B542" s="70" t="s">
        <v>413</v>
      </c>
      <c r="C542" s="63">
        <f>30*1*2</f>
        <v>60</v>
      </c>
      <c r="D542" s="59" t="s">
        <v>36</v>
      </c>
      <c r="E542" s="62">
        <v>500000.0</v>
      </c>
      <c r="F542" s="63">
        <f t="shared" si="65"/>
        <v>30000000</v>
      </c>
    </row>
    <row r="543">
      <c r="A543" s="84" t="s">
        <v>293</v>
      </c>
      <c r="B543" s="92" t="s">
        <v>414</v>
      </c>
      <c r="C543" s="72"/>
      <c r="D543" s="72"/>
      <c r="E543" s="72"/>
      <c r="F543" s="77">
        <f>F544+F546+F548+F550</f>
        <v>20600000</v>
      </c>
    </row>
    <row r="544">
      <c r="A544" s="74" t="s">
        <v>25</v>
      </c>
      <c r="B544" s="92" t="s">
        <v>26</v>
      </c>
      <c r="C544" s="73">
        <v>0.0</v>
      </c>
      <c r="D544" s="72" t="s">
        <v>7</v>
      </c>
      <c r="E544" s="73">
        <v>0.0</v>
      </c>
      <c r="F544" s="76">
        <f>SUM(F545)</f>
        <v>8100000</v>
      </c>
    </row>
    <row r="545">
      <c r="A545" s="74" t="s">
        <v>7</v>
      </c>
      <c r="B545" s="92" t="s">
        <v>415</v>
      </c>
      <c r="C545" s="73">
        <v>9.0</v>
      </c>
      <c r="D545" s="72" t="s">
        <v>28</v>
      </c>
      <c r="E545" s="73">
        <v>900000.0</v>
      </c>
      <c r="F545" s="77">
        <f>E545*C545</f>
        <v>8100000</v>
      </c>
    </row>
    <row r="546">
      <c r="A546" s="74" t="s">
        <v>29</v>
      </c>
      <c r="B546" s="92" t="s">
        <v>167</v>
      </c>
      <c r="C546" s="73">
        <v>0.0</v>
      </c>
      <c r="D546" s="72" t="s">
        <v>7</v>
      </c>
      <c r="E546" s="73">
        <v>0.0</v>
      </c>
      <c r="F546" s="76">
        <f>SUM(F547)</f>
        <v>9000000</v>
      </c>
    </row>
    <row r="547">
      <c r="A547" s="74" t="s">
        <v>7</v>
      </c>
      <c r="B547" s="92" t="s">
        <v>416</v>
      </c>
      <c r="C547" s="73">
        <v>3.0</v>
      </c>
      <c r="D547" s="72" t="s">
        <v>32</v>
      </c>
      <c r="E547" s="73">
        <v>3000000.0</v>
      </c>
      <c r="F547" s="77">
        <f>E547*C547</f>
        <v>9000000</v>
      </c>
    </row>
    <row r="548">
      <c r="A548" s="74" t="s">
        <v>19</v>
      </c>
      <c r="B548" s="92" t="s">
        <v>20</v>
      </c>
      <c r="C548" s="73">
        <v>0.0</v>
      </c>
      <c r="D548" s="72" t="s">
        <v>7</v>
      </c>
      <c r="E548" s="73">
        <v>0.0</v>
      </c>
      <c r="F548" s="76">
        <f>SUM(F549)</f>
        <v>2000000</v>
      </c>
    </row>
    <row r="549">
      <c r="A549" s="74" t="s">
        <v>7</v>
      </c>
      <c r="B549" s="92" t="s">
        <v>417</v>
      </c>
      <c r="C549" s="73">
        <v>1.0</v>
      </c>
      <c r="D549" s="72" t="s">
        <v>22</v>
      </c>
      <c r="E549" s="73">
        <v>2000000.0</v>
      </c>
      <c r="F549" s="77">
        <f>E549*C549</f>
        <v>2000000</v>
      </c>
    </row>
    <row r="550">
      <c r="A550" s="74" t="s">
        <v>171</v>
      </c>
      <c r="B550" s="92" t="s">
        <v>192</v>
      </c>
      <c r="C550" s="73">
        <v>0.0</v>
      </c>
      <c r="D550" s="72" t="s">
        <v>7</v>
      </c>
      <c r="E550" s="73">
        <v>0.0</v>
      </c>
      <c r="F550" s="76">
        <f>SUM(F551)</f>
        <v>1500000</v>
      </c>
    </row>
    <row r="551">
      <c r="A551" s="88"/>
      <c r="B551" s="92" t="s">
        <v>418</v>
      </c>
      <c r="C551" s="73">
        <v>10.0</v>
      </c>
      <c r="D551" s="100" t="s">
        <v>32</v>
      </c>
      <c r="E551" s="73">
        <v>150000.0</v>
      </c>
      <c r="F551" s="77">
        <f>E551*C551</f>
        <v>1500000</v>
      </c>
    </row>
    <row r="552">
      <c r="A552" s="101" t="s">
        <v>296</v>
      </c>
      <c r="B552" s="35" t="s">
        <v>419</v>
      </c>
      <c r="C552" s="37"/>
      <c r="D552" s="37" t="s">
        <v>7</v>
      </c>
      <c r="E552" s="38">
        <v>0.0</v>
      </c>
      <c r="F552" s="39">
        <f>F553+F558+F560+F562+F564+F567+F569</f>
        <v>895000000</v>
      </c>
    </row>
    <row r="553">
      <c r="A553" s="48" t="s">
        <v>19</v>
      </c>
      <c r="B553" s="42" t="s">
        <v>20</v>
      </c>
      <c r="C553" s="43">
        <v>0.0</v>
      </c>
      <c r="D553" s="49" t="s">
        <v>7</v>
      </c>
      <c r="E553" s="45">
        <v>0.0</v>
      </c>
      <c r="F553" s="56">
        <f>SUM(F554:F557)</f>
        <v>143000000</v>
      </c>
    </row>
    <row r="554">
      <c r="A554" s="48" t="s">
        <v>7</v>
      </c>
      <c r="B554" s="55" t="s">
        <v>420</v>
      </c>
      <c r="C554" s="43">
        <v>5000.0</v>
      </c>
      <c r="D554" s="49" t="s">
        <v>36</v>
      </c>
      <c r="E554" s="45">
        <v>25000.0</v>
      </c>
      <c r="F554" s="46">
        <f t="shared" ref="F554:F557" si="66">C554*E554</f>
        <v>125000000</v>
      </c>
    </row>
    <row r="555">
      <c r="A555" s="48" t="s">
        <v>7</v>
      </c>
      <c r="B555" s="42" t="s">
        <v>408</v>
      </c>
      <c r="C555" s="43">
        <v>12.0</v>
      </c>
      <c r="D555" s="49" t="s">
        <v>421</v>
      </c>
      <c r="E555" s="45">
        <v>500000.0</v>
      </c>
      <c r="F555" s="46">
        <f t="shared" si="66"/>
        <v>6000000</v>
      </c>
    </row>
    <row r="556">
      <c r="A556" s="48"/>
      <c r="B556" s="42" t="s">
        <v>422</v>
      </c>
      <c r="C556" s="43">
        <v>1000.0</v>
      </c>
      <c r="D556" s="49" t="s">
        <v>365</v>
      </c>
      <c r="E556" s="45">
        <v>5000.0</v>
      </c>
      <c r="F556" s="46">
        <f t="shared" si="66"/>
        <v>5000000</v>
      </c>
    </row>
    <row r="557">
      <c r="A557" s="48"/>
      <c r="B557" s="42" t="s">
        <v>423</v>
      </c>
      <c r="C557" s="43">
        <v>200.0</v>
      </c>
      <c r="D557" s="49" t="s">
        <v>365</v>
      </c>
      <c r="E557" s="45">
        <v>35000.0</v>
      </c>
      <c r="F557" s="46">
        <f t="shared" si="66"/>
        <v>7000000</v>
      </c>
    </row>
    <row r="558">
      <c r="A558" s="34" t="s">
        <v>49</v>
      </c>
      <c r="B558" s="35" t="s">
        <v>50</v>
      </c>
      <c r="C558" s="36">
        <v>0.0</v>
      </c>
      <c r="D558" s="37" t="s">
        <v>7</v>
      </c>
      <c r="E558" s="38">
        <v>0.0</v>
      </c>
      <c r="F558" s="40">
        <f>SUM(F559)</f>
        <v>6000000</v>
      </c>
    </row>
    <row r="559">
      <c r="A559" s="34" t="s">
        <v>7</v>
      </c>
      <c r="B559" s="35" t="s">
        <v>424</v>
      </c>
      <c r="C559" s="36">
        <v>12.0</v>
      </c>
      <c r="D559" s="37" t="s">
        <v>363</v>
      </c>
      <c r="E559" s="38">
        <v>500000.0</v>
      </c>
      <c r="F559" s="39">
        <f>C559*E559</f>
        <v>6000000</v>
      </c>
    </row>
    <row r="560">
      <c r="A560" s="34" t="s">
        <v>425</v>
      </c>
      <c r="B560" s="35" t="s">
        <v>426</v>
      </c>
      <c r="C560" s="36">
        <v>0.0</v>
      </c>
      <c r="D560" s="37" t="s">
        <v>7</v>
      </c>
      <c r="E560" s="38">
        <v>0.0</v>
      </c>
      <c r="F560" s="40">
        <f>SUM(F561)</f>
        <v>10000000</v>
      </c>
    </row>
    <row r="561">
      <c r="A561" s="34" t="s">
        <v>7</v>
      </c>
      <c r="B561" s="35" t="s">
        <v>274</v>
      </c>
      <c r="C561" s="36">
        <v>1.0</v>
      </c>
      <c r="D561" s="37" t="s">
        <v>427</v>
      </c>
      <c r="E561" s="38">
        <v>1.0E7</v>
      </c>
      <c r="F561" s="39">
        <f>C561*E561</f>
        <v>10000000</v>
      </c>
    </row>
    <row r="562">
      <c r="A562" s="34" t="s">
        <v>25</v>
      </c>
      <c r="B562" s="35" t="s">
        <v>26</v>
      </c>
      <c r="C562" s="36">
        <v>0.0</v>
      </c>
      <c r="D562" s="37" t="s">
        <v>7</v>
      </c>
      <c r="E562" s="38">
        <v>0.0</v>
      </c>
      <c r="F562" s="40">
        <f>SUM(F563)</f>
        <v>72000000</v>
      </c>
    </row>
    <row r="563">
      <c r="A563" s="34" t="s">
        <v>7</v>
      </c>
      <c r="B563" s="35" t="s">
        <v>428</v>
      </c>
      <c r="C563" s="36">
        <v>60.0</v>
      </c>
      <c r="D563" s="37" t="s">
        <v>28</v>
      </c>
      <c r="E563" s="38">
        <v>1200000.0</v>
      </c>
      <c r="F563" s="39">
        <f>C563*E563</f>
        <v>72000000</v>
      </c>
    </row>
    <row r="564">
      <c r="A564" s="34" t="s">
        <v>29</v>
      </c>
      <c r="B564" s="35" t="s">
        <v>167</v>
      </c>
      <c r="C564" s="36">
        <v>0.0</v>
      </c>
      <c r="D564" s="37" t="s">
        <v>7</v>
      </c>
      <c r="E564" s="38">
        <v>0.0</v>
      </c>
      <c r="F564" s="40">
        <f>SUM(F565:F566)</f>
        <v>498000000</v>
      </c>
    </row>
    <row r="565">
      <c r="A565" s="34"/>
      <c r="B565" s="35" t="s">
        <v>191</v>
      </c>
      <c r="C565" s="36">
        <v>25.0</v>
      </c>
      <c r="D565" s="37" t="s">
        <v>32</v>
      </c>
      <c r="E565" s="38">
        <v>3000000.0</v>
      </c>
      <c r="F565" s="39">
        <f t="shared" ref="F565:F566" si="67">C565*E565</f>
        <v>75000000</v>
      </c>
    </row>
    <row r="566">
      <c r="A566" s="34" t="s">
        <v>7</v>
      </c>
      <c r="B566" s="35" t="s">
        <v>429</v>
      </c>
      <c r="C566" s="36">
        <v>141.0</v>
      </c>
      <c r="D566" s="37" t="s">
        <v>32</v>
      </c>
      <c r="E566" s="38">
        <v>3000000.0</v>
      </c>
      <c r="F566" s="39">
        <f t="shared" si="67"/>
        <v>423000000</v>
      </c>
    </row>
    <row r="567">
      <c r="A567" s="34" t="s">
        <v>171</v>
      </c>
      <c r="B567" s="35" t="s">
        <v>192</v>
      </c>
      <c r="C567" s="36">
        <v>0.0</v>
      </c>
      <c r="D567" s="37" t="s">
        <v>7</v>
      </c>
      <c r="E567" s="38">
        <v>0.0</v>
      </c>
      <c r="F567" s="40">
        <f>SUM(F568)</f>
        <v>12000000</v>
      </c>
    </row>
    <row r="568">
      <c r="A568" s="34" t="s">
        <v>7</v>
      </c>
      <c r="B568" s="35" t="s">
        <v>418</v>
      </c>
      <c r="C568" s="36">
        <v>80.0</v>
      </c>
      <c r="D568" s="37" t="s">
        <v>32</v>
      </c>
      <c r="E568" s="38">
        <v>150000.0</v>
      </c>
      <c r="F568" s="39">
        <f>C568*E568</f>
        <v>12000000</v>
      </c>
    </row>
    <row r="569">
      <c r="A569" s="48" t="s">
        <v>33</v>
      </c>
      <c r="B569" s="42" t="s">
        <v>306</v>
      </c>
      <c r="C569" s="43">
        <v>0.0</v>
      </c>
      <c r="D569" s="49" t="s">
        <v>7</v>
      </c>
      <c r="E569" s="45">
        <v>0.0</v>
      </c>
      <c r="F569" s="56">
        <f>SUM(F570:F572)</f>
        <v>154000000</v>
      </c>
    </row>
    <row r="570">
      <c r="A570" s="48" t="s">
        <v>7</v>
      </c>
      <c r="B570" s="42" t="s">
        <v>430</v>
      </c>
      <c r="C570" s="43">
        <v>300.0</v>
      </c>
      <c r="D570" s="49" t="s">
        <v>36</v>
      </c>
      <c r="E570" s="45">
        <v>130000.0</v>
      </c>
      <c r="F570" s="46">
        <f t="shared" ref="F570:F572" si="68">C570*E570</f>
        <v>39000000</v>
      </c>
    </row>
    <row r="571">
      <c r="A571" s="48" t="s">
        <v>7</v>
      </c>
      <c r="B571" s="42" t="s">
        <v>431</v>
      </c>
      <c r="C571" s="43">
        <v>100.0</v>
      </c>
      <c r="D571" s="49" t="s">
        <v>32</v>
      </c>
      <c r="E571" s="45">
        <v>150000.0</v>
      </c>
      <c r="F571" s="46">
        <f t="shared" si="68"/>
        <v>15000000</v>
      </c>
    </row>
    <row r="572">
      <c r="A572" s="48" t="s">
        <v>7</v>
      </c>
      <c r="B572" s="42" t="s">
        <v>432</v>
      </c>
      <c r="C572" s="43">
        <v>200.0</v>
      </c>
      <c r="D572" s="49" t="s">
        <v>36</v>
      </c>
      <c r="E572" s="45">
        <v>500000.0</v>
      </c>
      <c r="F572" s="46">
        <f t="shared" si="68"/>
        <v>100000000</v>
      </c>
    </row>
    <row r="573">
      <c r="A573" s="86" t="s">
        <v>433</v>
      </c>
      <c r="B573" s="70" t="s">
        <v>434</v>
      </c>
      <c r="C573" s="62">
        <v>0.0</v>
      </c>
      <c r="D573" s="59" t="s">
        <v>7</v>
      </c>
      <c r="E573" s="62">
        <v>0.0</v>
      </c>
      <c r="F573" s="63">
        <f>SUM(F574,F576,F582,F580,F588,F590,F592,F594,F596,F598)</f>
        <v>1185150000</v>
      </c>
    </row>
    <row r="574">
      <c r="A574" s="74" t="s">
        <v>269</v>
      </c>
      <c r="B574" s="92" t="s">
        <v>270</v>
      </c>
      <c r="C574" s="73">
        <v>0.0</v>
      </c>
      <c r="D574" s="72" t="s">
        <v>7</v>
      </c>
      <c r="E574" s="73">
        <v>0.0</v>
      </c>
      <c r="F574" s="76">
        <f>SUM(F575)</f>
        <v>3000000</v>
      </c>
    </row>
    <row r="575">
      <c r="A575" s="74" t="s">
        <v>7</v>
      </c>
      <c r="B575" s="92" t="s">
        <v>435</v>
      </c>
      <c r="C575" s="73">
        <v>1.0</v>
      </c>
      <c r="D575" s="72" t="s">
        <v>370</v>
      </c>
      <c r="E575" s="73">
        <v>3000000.0</v>
      </c>
      <c r="F575" s="77">
        <f>C575*E575</f>
        <v>3000000</v>
      </c>
    </row>
    <row r="576">
      <c r="A576" s="74" t="s">
        <v>19</v>
      </c>
      <c r="B576" s="92" t="s">
        <v>20</v>
      </c>
      <c r="C576" s="73">
        <v>0.0</v>
      </c>
      <c r="D576" s="72" t="s">
        <v>7</v>
      </c>
      <c r="E576" s="73">
        <v>0.0</v>
      </c>
      <c r="F576" s="76">
        <f>SUM(F577:F579)</f>
        <v>174055000</v>
      </c>
    </row>
    <row r="577">
      <c r="A577" s="74" t="s">
        <v>7</v>
      </c>
      <c r="B577" s="92" t="s">
        <v>436</v>
      </c>
      <c r="C577" s="73">
        <v>5000.0</v>
      </c>
      <c r="D577" s="72" t="s">
        <v>77</v>
      </c>
      <c r="E577" s="73">
        <v>25000.0</v>
      </c>
      <c r="F577" s="77">
        <f t="shared" ref="F577:F579" si="69">C577*E577</f>
        <v>125000000</v>
      </c>
    </row>
    <row r="578">
      <c r="A578" s="74" t="s">
        <v>7</v>
      </c>
      <c r="B578" s="92" t="s">
        <v>408</v>
      </c>
      <c r="C578" s="73">
        <v>1.0</v>
      </c>
      <c r="D578" s="72" t="s">
        <v>427</v>
      </c>
      <c r="E578" s="73">
        <v>9055000.0</v>
      </c>
      <c r="F578" s="77">
        <f t="shared" si="69"/>
        <v>9055000</v>
      </c>
    </row>
    <row r="579">
      <c r="A579" s="74" t="s">
        <v>7</v>
      </c>
      <c r="B579" s="92" t="s">
        <v>437</v>
      </c>
      <c r="C579" s="73">
        <v>40.0</v>
      </c>
      <c r="D579" s="72" t="s">
        <v>438</v>
      </c>
      <c r="E579" s="73">
        <v>1000000.0</v>
      </c>
      <c r="F579" s="77">
        <f t="shared" si="69"/>
        <v>40000000</v>
      </c>
    </row>
    <row r="580">
      <c r="A580" s="74" t="s">
        <v>49</v>
      </c>
      <c r="B580" s="92" t="s">
        <v>50</v>
      </c>
      <c r="C580" s="73">
        <v>0.0</v>
      </c>
      <c r="D580" s="72" t="s">
        <v>7</v>
      </c>
      <c r="E580" s="73">
        <v>0.0</v>
      </c>
      <c r="F580" s="76">
        <f>SUM(F581)</f>
        <v>30000000</v>
      </c>
    </row>
    <row r="581">
      <c r="A581" s="74" t="s">
        <v>7</v>
      </c>
      <c r="B581" s="92" t="s">
        <v>439</v>
      </c>
      <c r="C581" s="73">
        <v>12.0</v>
      </c>
      <c r="D581" s="72" t="s">
        <v>57</v>
      </c>
      <c r="E581" s="73">
        <v>2500000.0</v>
      </c>
      <c r="F581" s="73">
        <v>3.0E7</v>
      </c>
    </row>
    <row r="582">
      <c r="A582" s="64" t="s">
        <v>54</v>
      </c>
      <c r="B582" s="70" t="s">
        <v>55</v>
      </c>
      <c r="C582" s="62">
        <v>0.0</v>
      </c>
      <c r="D582" s="59" t="s">
        <v>7</v>
      </c>
      <c r="E582" s="62">
        <v>0.0</v>
      </c>
      <c r="F582" s="61">
        <f>SUM(F583:F587)</f>
        <v>246400000</v>
      </c>
    </row>
    <row r="583">
      <c r="A583" s="64" t="s">
        <v>7</v>
      </c>
      <c r="B583" s="70" t="s">
        <v>440</v>
      </c>
      <c r="C583" s="62">
        <v>12.0</v>
      </c>
      <c r="D583" s="59" t="s">
        <v>421</v>
      </c>
      <c r="E583" s="62">
        <v>1200000.0</v>
      </c>
      <c r="F583" s="63">
        <f t="shared" ref="F583:F587" si="70">C583*E583</f>
        <v>14400000</v>
      </c>
    </row>
    <row r="584">
      <c r="A584" s="64" t="s">
        <v>7</v>
      </c>
      <c r="B584" s="70" t="s">
        <v>441</v>
      </c>
      <c r="C584" s="62">
        <v>12.0</v>
      </c>
      <c r="D584" s="59" t="s">
        <v>421</v>
      </c>
      <c r="E584" s="62">
        <v>9000000.0</v>
      </c>
      <c r="F584" s="63">
        <f t="shared" si="70"/>
        <v>108000000</v>
      </c>
    </row>
    <row r="585">
      <c r="A585" s="64" t="s">
        <v>7</v>
      </c>
      <c r="B585" s="70" t="s">
        <v>442</v>
      </c>
      <c r="C585" s="62">
        <v>12.0</v>
      </c>
      <c r="D585" s="59" t="s">
        <v>421</v>
      </c>
      <c r="E585" s="62">
        <v>1000000.0</v>
      </c>
      <c r="F585" s="63">
        <f t="shared" si="70"/>
        <v>12000000</v>
      </c>
    </row>
    <row r="586">
      <c r="A586" s="64" t="s">
        <v>7</v>
      </c>
      <c r="B586" s="70" t="s">
        <v>443</v>
      </c>
      <c r="C586" s="62">
        <v>12.0</v>
      </c>
      <c r="D586" s="59" t="s">
        <v>421</v>
      </c>
      <c r="E586" s="62">
        <v>1000000.0</v>
      </c>
      <c r="F586" s="63">
        <f t="shared" si="70"/>
        <v>12000000</v>
      </c>
    </row>
    <row r="587">
      <c r="A587" s="64"/>
      <c r="B587" s="70" t="s">
        <v>444</v>
      </c>
      <c r="C587" s="62">
        <v>1.0</v>
      </c>
      <c r="D587" s="59" t="s">
        <v>286</v>
      </c>
      <c r="E587" s="62">
        <v>1.0E8</v>
      </c>
      <c r="F587" s="63">
        <f t="shared" si="70"/>
        <v>100000000</v>
      </c>
    </row>
    <row r="588">
      <c r="A588" s="102" t="s">
        <v>445</v>
      </c>
      <c r="B588" s="70" t="s">
        <v>382</v>
      </c>
      <c r="C588" s="62">
        <v>0.0</v>
      </c>
      <c r="D588" s="59" t="s">
        <v>7</v>
      </c>
      <c r="E588" s="62">
        <v>0.0</v>
      </c>
      <c r="F588" s="61">
        <f>F589</f>
        <v>99695000</v>
      </c>
    </row>
    <row r="589">
      <c r="A589" s="64" t="s">
        <v>7</v>
      </c>
      <c r="B589" s="70" t="s">
        <v>446</v>
      </c>
      <c r="C589" s="62">
        <v>1.0</v>
      </c>
      <c r="D589" s="59" t="s">
        <v>384</v>
      </c>
      <c r="E589" s="62">
        <v>9.9695E7</v>
      </c>
      <c r="F589" s="63">
        <f>C589*E589</f>
        <v>99695000</v>
      </c>
    </row>
    <row r="590">
      <c r="A590" s="64" t="s">
        <v>425</v>
      </c>
      <c r="B590" s="70" t="s">
        <v>426</v>
      </c>
      <c r="C590" s="62">
        <v>0.0</v>
      </c>
      <c r="D590" s="59" t="s">
        <v>7</v>
      </c>
      <c r="E590" s="62">
        <v>0.0</v>
      </c>
      <c r="F590" s="61">
        <f>SUM(F591)</f>
        <v>108000000</v>
      </c>
    </row>
    <row r="591">
      <c r="A591" s="64" t="s">
        <v>7</v>
      </c>
      <c r="B591" s="70" t="s">
        <v>274</v>
      </c>
      <c r="C591" s="62">
        <v>12.0</v>
      </c>
      <c r="D591" s="59" t="s">
        <v>363</v>
      </c>
      <c r="E591" s="62">
        <v>9000000.0</v>
      </c>
      <c r="F591" s="63">
        <f>C591*E591</f>
        <v>108000000</v>
      </c>
    </row>
    <row r="592">
      <c r="A592" s="64" t="s">
        <v>25</v>
      </c>
      <c r="B592" s="70" t="s">
        <v>26</v>
      </c>
      <c r="C592" s="62">
        <v>0.0</v>
      </c>
      <c r="D592" s="59" t="s">
        <v>7</v>
      </c>
      <c r="E592" s="62">
        <v>0.0</v>
      </c>
      <c r="F592" s="61">
        <f>SUM(F593)</f>
        <v>9000000</v>
      </c>
    </row>
    <row r="593">
      <c r="A593" s="64" t="s">
        <v>7</v>
      </c>
      <c r="B593" s="70" t="s">
        <v>409</v>
      </c>
      <c r="C593" s="62">
        <v>10.0</v>
      </c>
      <c r="D593" s="59" t="s">
        <v>28</v>
      </c>
      <c r="E593" s="62">
        <v>900000.0</v>
      </c>
      <c r="F593" s="63">
        <f>C593*E593</f>
        <v>9000000</v>
      </c>
    </row>
    <row r="594">
      <c r="A594" s="64" t="s">
        <v>447</v>
      </c>
      <c r="B594" s="70" t="s">
        <v>448</v>
      </c>
      <c r="C594" s="62">
        <v>0.0</v>
      </c>
      <c r="D594" s="59" t="s">
        <v>7</v>
      </c>
      <c r="E594" s="62">
        <v>0.0</v>
      </c>
      <c r="F594" s="61">
        <f>SUM(F595)</f>
        <v>50000000</v>
      </c>
    </row>
    <row r="595">
      <c r="A595" s="64" t="s">
        <v>7</v>
      </c>
      <c r="B595" s="70" t="s">
        <v>449</v>
      </c>
      <c r="C595" s="62">
        <v>1.0</v>
      </c>
      <c r="D595" s="59" t="s">
        <v>365</v>
      </c>
      <c r="E595" s="62">
        <v>5.0E7</v>
      </c>
      <c r="F595" s="63">
        <f>C595*E595</f>
        <v>50000000</v>
      </c>
    </row>
    <row r="596">
      <c r="A596" s="64" t="s">
        <v>29</v>
      </c>
      <c r="B596" s="70" t="s">
        <v>167</v>
      </c>
      <c r="C596" s="62">
        <v>0.0</v>
      </c>
      <c r="D596" s="59" t="s">
        <v>7</v>
      </c>
      <c r="E596" s="62">
        <v>0.0</v>
      </c>
      <c r="F596" s="61">
        <f>SUM(F597)</f>
        <v>450000000</v>
      </c>
    </row>
    <row r="597">
      <c r="A597" s="64" t="s">
        <v>7</v>
      </c>
      <c r="B597" s="70" t="s">
        <v>450</v>
      </c>
      <c r="C597" s="63">
        <f>160-10</f>
        <v>150</v>
      </c>
      <c r="D597" s="59" t="s">
        <v>32</v>
      </c>
      <c r="E597" s="62">
        <v>3000000.0</v>
      </c>
      <c r="F597" s="63">
        <f>C597*E597</f>
        <v>450000000</v>
      </c>
    </row>
    <row r="598">
      <c r="A598" s="64" t="s">
        <v>171</v>
      </c>
      <c r="B598" s="70" t="s">
        <v>192</v>
      </c>
      <c r="C598" s="62">
        <v>0.0</v>
      </c>
      <c r="D598" s="59" t="s">
        <v>7</v>
      </c>
      <c r="E598" s="62">
        <v>0.0</v>
      </c>
      <c r="F598" s="61">
        <f>SUM(F599)</f>
        <v>15000000</v>
      </c>
    </row>
    <row r="599">
      <c r="A599" s="64" t="s">
        <v>7</v>
      </c>
      <c r="B599" s="70" t="s">
        <v>451</v>
      </c>
      <c r="C599" s="62">
        <v>100.0</v>
      </c>
      <c r="D599" s="59" t="s">
        <v>32</v>
      </c>
      <c r="E599" s="62">
        <v>150000.0</v>
      </c>
      <c r="F599" s="63">
        <f>C599*E599</f>
        <v>15000000</v>
      </c>
    </row>
    <row r="600">
      <c r="A600" s="86" t="s">
        <v>452</v>
      </c>
      <c r="B600" s="70" t="s">
        <v>453</v>
      </c>
      <c r="C600" s="62">
        <v>0.0</v>
      </c>
      <c r="D600" s="59" t="s">
        <v>7</v>
      </c>
      <c r="E600" s="62">
        <v>0.0</v>
      </c>
      <c r="F600" s="63">
        <f>F601+F607+F610+F612</f>
        <v>263200000</v>
      </c>
    </row>
    <row r="601">
      <c r="A601" s="64" t="s">
        <v>19</v>
      </c>
      <c r="B601" s="70" t="s">
        <v>20</v>
      </c>
      <c r="C601" s="62">
        <v>0.0</v>
      </c>
      <c r="D601" s="59" t="s">
        <v>7</v>
      </c>
      <c r="E601" s="62">
        <v>0.0</v>
      </c>
      <c r="F601" s="61">
        <f>SUM(F602:F606)</f>
        <v>62750000</v>
      </c>
    </row>
    <row r="602">
      <c r="A602" s="64" t="s">
        <v>7</v>
      </c>
      <c r="B602" s="70" t="s">
        <v>454</v>
      </c>
      <c r="C602" s="62">
        <v>400.0</v>
      </c>
      <c r="D602" s="59" t="s">
        <v>77</v>
      </c>
      <c r="E602" s="62">
        <v>25000.0</v>
      </c>
      <c r="F602" s="63">
        <f t="shared" ref="F602:F606" si="71">C602*E602</f>
        <v>10000000</v>
      </c>
    </row>
    <row r="603">
      <c r="A603" s="64" t="s">
        <v>7</v>
      </c>
      <c r="B603" s="70" t="s">
        <v>455</v>
      </c>
      <c r="C603" s="62">
        <v>4.0</v>
      </c>
      <c r="D603" s="59" t="s">
        <v>456</v>
      </c>
      <c r="E603" s="62">
        <v>2000000.0</v>
      </c>
      <c r="F603" s="63">
        <f t="shared" si="71"/>
        <v>8000000</v>
      </c>
    </row>
    <row r="604">
      <c r="A604" s="64"/>
      <c r="B604" s="70" t="s">
        <v>457</v>
      </c>
      <c r="C604" s="62">
        <v>120.0</v>
      </c>
      <c r="D604" s="59" t="s">
        <v>77</v>
      </c>
      <c r="E604" s="62">
        <v>300000.0</v>
      </c>
      <c r="F604" s="63">
        <f t="shared" si="71"/>
        <v>36000000</v>
      </c>
    </row>
    <row r="605">
      <c r="A605" s="64" t="s">
        <v>7</v>
      </c>
      <c r="B605" s="70" t="s">
        <v>458</v>
      </c>
      <c r="C605" s="62">
        <v>4.0</v>
      </c>
      <c r="D605" s="59" t="s">
        <v>456</v>
      </c>
      <c r="E605" s="62">
        <v>2000000.0</v>
      </c>
      <c r="F605" s="63">
        <f t="shared" si="71"/>
        <v>8000000</v>
      </c>
    </row>
    <row r="606">
      <c r="A606" s="64" t="s">
        <v>7</v>
      </c>
      <c r="B606" s="70" t="s">
        <v>459</v>
      </c>
      <c r="C606" s="62">
        <v>30.0</v>
      </c>
      <c r="D606" s="59" t="s">
        <v>77</v>
      </c>
      <c r="E606" s="62">
        <v>25000.0</v>
      </c>
      <c r="F606" s="63">
        <f t="shared" si="71"/>
        <v>750000</v>
      </c>
    </row>
    <row r="607">
      <c r="A607" s="64" t="s">
        <v>54</v>
      </c>
      <c r="B607" s="70" t="s">
        <v>55</v>
      </c>
      <c r="C607" s="62">
        <v>0.0</v>
      </c>
      <c r="D607" s="59" t="s">
        <v>7</v>
      </c>
      <c r="E607" s="62">
        <v>0.0</v>
      </c>
      <c r="F607" s="61">
        <f>SUM(F608:F609)</f>
        <v>192200000</v>
      </c>
    </row>
    <row r="608">
      <c r="A608" s="64"/>
      <c r="B608" s="70" t="s">
        <v>460</v>
      </c>
      <c r="C608" s="63">
        <f>104+18</f>
        <v>122</v>
      </c>
      <c r="D608" s="59" t="s">
        <v>77</v>
      </c>
      <c r="E608" s="62">
        <v>100000.0</v>
      </c>
      <c r="F608" s="63">
        <f t="shared" ref="F608:F609" si="72">C608*E608</f>
        <v>12200000</v>
      </c>
    </row>
    <row r="609">
      <c r="A609" s="64"/>
      <c r="B609" s="70" t="s">
        <v>461</v>
      </c>
      <c r="C609" s="62">
        <v>240.0</v>
      </c>
      <c r="D609" s="59" t="s">
        <v>77</v>
      </c>
      <c r="E609" s="62">
        <v>750000.0</v>
      </c>
      <c r="F609" s="63">
        <f t="shared" si="72"/>
        <v>180000000</v>
      </c>
    </row>
    <row r="610">
      <c r="A610" s="64" t="s">
        <v>29</v>
      </c>
      <c r="B610" s="70" t="s">
        <v>167</v>
      </c>
      <c r="C610" s="62">
        <v>0.0</v>
      </c>
      <c r="D610" s="59" t="s">
        <v>7</v>
      </c>
      <c r="E610" s="62">
        <v>0.0</v>
      </c>
      <c r="F610" s="61">
        <f>SUM(F611)</f>
        <v>6000000</v>
      </c>
    </row>
    <row r="611">
      <c r="A611" s="64" t="s">
        <v>7</v>
      </c>
      <c r="B611" s="70" t="s">
        <v>462</v>
      </c>
      <c r="C611" s="62">
        <v>2.0</v>
      </c>
      <c r="D611" s="59" t="s">
        <v>32</v>
      </c>
      <c r="E611" s="62">
        <v>3000000.0</v>
      </c>
      <c r="F611" s="63">
        <f>C611*E611</f>
        <v>6000000</v>
      </c>
    </row>
    <row r="612">
      <c r="A612" s="64" t="s">
        <v>171</v>
      </c>
      <c r="B612" s="70" t="s">
        <v>192</v>
      </c>
      <c r="C612" s="62">
        <v>0.0</v>
      </c>
      <c r="D612" s="59" t="s">
        <v>7</v>
      </c>
      <c r="E612" s="62">
        <v>0.0</v>
      </c>
      <c r="F612" s="61">
        <f>SUM(F613)</f>
        <v>2250000</v>
      </c>
    </row>
    <row r="613">
      <c r="A613" s="64" t="s">
        <v>7</v>
      </c>
      <c r="B613" s="70" t="s">
        <v>451</v>
      </c>
      <c r="C613" s="62">
        <v>15.0</v>
      </c>
      <c r="D613" s="59" t="s">
        <v>32</v>
      </c>
      <c r="E613" s="62">
        <v>150000.0</v>
      </c>
      <c r="F613" s="63">
        <f>C613*E613</f>
        <v>2250000</v>
      </c>
    </row>
    <row r="614">
      <c r="A614" s="86" t="s">
        <v>463</v>
      </c>
      <c r="B614" s="70" t="s">
        <v>464</v>
      </c>
      <c r="C614" s="62">
        <v>0.0</v>
      </c>
      <c r="D614" s="59" t="s">
        <v>7</v>
      </c>
      <c r="E614" s="62">
        <v>0.0</v>
      </c>
      <c r="F614" s="63">
        <f>F615+F617+F619+F621</f>
        <v>66000000</v>
      </c>
    </row>
    <row r="615">
      <c r="A615" s="64" t="s">
        <v>19</v>
      </c>
      <c r="B615" s="70" t="s">
        <v>20</v>
      </c>
      <c r="C615" s="62">
        <v>0.0</v>
      </c>
      <c r="D615" s="59" t="s">
        <v>7</v>
      </c>
      <c r="E615" s="62">
        <v>0.0</v>
      </c>
      <c r="F615" s="61">
        <f>SUM(F616)</f>
        <v>6000000</v>
      </c>
    </row>
    <row r="616">
      <c r="A616" s="64" t="s">
        <v>7</v>
      </c>
      <c r="B616" s="70" t="s">
        <v>465</v>
      </c>
      <c r="C616" s="62">
        <v>12.0</v>
      </c>
      <c r="D616" s="59" t="s">
        <v>421</v>
      </c>
      <c r="E616" s="62">
        <v>500000.0</v>
      </c>
      <c r="F616" s="63">
        <f>C616*E616</f>
        <v>6000000</v>
      </c>
    </row>
    <row r="617">
      <c r="A617" s="64" t="s">
        <v>25</v>
      </c>
      <c r="B617" s="70" t="s">
        <v>26</v>
      </c>
      <c r="C617" s="62">
        <v>0.0</v>
      </c>
      <c r="D617" s="59" t="s">
        <v>7</v>
      </c>
      <c r="E617" s="62">
        <v>0.0</v>
      </c>
      <c r="F617" s="61">
        <f>SUM(F618)</f>
        <v>6000000</v>
      </c>
    </row>
    <row r="618">
      <c r="A618" s="64" t="s">
        <v>7</v>
      </c>
      <c r="B618" s="70" t="s">
        <v>27</v>
      </c>
      <c r="C618" s="62">
        <v>6.0</v>
      </c>
      <c r="D618" s="59" t="s">
        <v>28</v>
      </c>
      <c r="E618" s="62">
        <v>1000000.0</v>
      </c>
      <c r="F618" s="63">
        <f>C618*E618</f>
        <v>6000000</v>
      </c>
    </row>
    <row r="619">
      <c r="A619" s="64" t="s">
        <v>29</v>
      </c>
      <c r="B619" s="70" t="s">
        <v>167</v>
      </c>
      <c r="C619" s="62">
        <v>0.0</v>
      </c>
      <c r="D619" s="59" t="s">
        <v>7</v>
      </c>
      <c r="E619" s="62">
        <v>0.0</v>
      </c>
      <c r="F619" s="61">
        <f>SUM(F620)</f>
        <v>51000000</v>
      </c>
    </row>
    <row r="620">
      <c r="A620" s="64" t="s">
        <v>7</v>
      </c>
      <c r="B620" s="70" t="s">
        <v>466</v>
      </c>
      <c r="C620" s="62">
        <v>17.0</v>
      </c>
      <c r="D620" s="59" t="s">
        <v>32</v>
      </c>
      <c r="E620" s="62">
        <v>3000000.0</v>
      </c>
      <c r="F620" s="63">
        <f>C620*E620</f>
        <v>51000000</v>
      </c>
    </row>
    <row r="621">
      <c r="A621" s="64" t="s">
        <v>171</v>
      </c>
      <c r="B621" s="70" t="s">
        <v>192</v>
      </c>
      <c r="C621" s="62">
        <v>0.0</v>
      </c>
      <c r="D621" s="59" t="s">
        <v>7</v>
      </c>
      <c r="E621" s="62">
        <v>0.0</v>
      </c>
      <c r="F621" s="61">
        <f>SUM(F622)</f>
        <v>3000000</v>
      </c>
    </row>
    <row r="622">
      <c r="A622" s="64" t="s">
        <v>7</v>
      </c>
      <c r="B622" s="70" t="s">
        <v>451</v>
      </c>
      <c r="C622" s="62">
        <v>20.0</v>
      </c>
      <c r="D622" s="59" t="s">
        <v>32</v>
      </c>
      <c r="E622" s="62">
        <v>150000.0</v>
      </c>
      <c r="F622" s="63">
        <f>C622*E622</f>
        <v>3000000</v>
      </c>
    </row>
    <row r="623">
      <c r="A623" s="86" t="s">
        <v>467</v>
      </c>
      <c r="B623" s="70" t="s">
        <v>468</v>
      </c>
      <c r="C623" s="62">
        <v>0.0</v>
      </c>
      <c r="D623" s="59" t="s">
        <v>7</v>
      </c>
      <c r="E623" s="62">
        <v>0.0</v>
      </c>
      <c r="F623" s="63">
        <f>F624+F626+F629</f>
        <v>504000000</v>
      </c>
    </row>
    <row r="624">
      <c r="A624" s="64" t="s">
        <v>19</v>
      </c>
      <c r="B624" s="70" t="s">
        <v>20</v>
      </c>
      <c r="C624" s="62">
        <v>0.0</v>
      </c>
      <c r="D624" s="59" t="s">
        <v>7</v>
      </c>
      <c r="E624" s="62">
        <v>0.0</v>
      </c>
      <c r="F624" s="61">
        <f>SUM(F625)</f>
        <v>0</v>
      </c>
    </row>
    <row r="625">
      <c r="A625" s="64" t="s">
        <v>7</v>
      </c>
      <c r="B625" s="70" t="s">
        <v>469</v>
      </c>
      <c r="C625" s="59"/>
      <c r="D625" s="59" t="s">
        <v>77</v>
      </c>
      <c r="E625" s="62">
        <v>25000.0</v>
      </c>
      <c r="F625" s="63">
        <f>C625*E625</f>
        <v>0</v>
      </c>
    </row>
    <row r="626">
      <c r="A626" s="64" t="s">
        <v>29</v>
      </c>
      <c r="B626" s="70" t="s">
        <v>167</v>
      </c>
      <c r="C626" s="62">
        <v>0.0</v>
      </c>
      <c r="D626" s="59" t="s">
        <v>7</v>
      </c>
      <c r="E626" s="62">
        <v>0.0</v>
      </c>
      <c r="F626" s="61">
        <f>SUM(F627:F628)</f>
        <v>231000000</v>
      </c>
    </row>
    <row r="627">
      <c r="A627" s="64" t="s">
        <v>7</v>
      </c>
      <c r="B627" s="70" t="s">
        <v>470</v>
      </c>
      <c r="C627" s="62">
        <v>57.0</v>
      </c>
      <c r="D627" s="59" t="s">
        <v>32</v>
      </c>
      <c r="E627" s="62">
        <v>3000000.0</v>
      </c>
      <c r="F627" s="63">
        <f t="shared" ref="F627:F628" si="73">C627*E627</f>
        <v>171000000</v>
      </c>
    </row>
    <row r="628">
      <c r="A628" s="64" t="s">
        <v>7</v>
      </c>
      <c r="B628" s="70" t="s">
        <v>471</v>
      </c>
      <c r="C628" s="62">
        <v>20.0</v>
      </c>
      <c r="D628" s="59" t="s">
        <v>32</v>
      </c>
      <c r="E628" s="62">
        <v>3000000.0</v>
      </c>
      <c r="F628" s="63">
        <f t="shared" si="73"/>
        <v>60000000</v>
      </c>
    </row>
    <row r="629">
      <c r="A629" s="64" t="s">
        <v>33</v>
      </c>
      <c r="B629" s="70" t="s">
        <v>34</v>
      </c>
      <c r="C629" s="62">
        <v>0.0</v>
      </c>
      <c r="D629" s="59" t="s">
        <v>7</v>
      </c>
      <c r="E629" s="62">
        <v>0.0</v>
      </c>
      <c r="F629" s="61">
        <f>SUM(F630:F632)</f>
        <v>273000000</v>
      </c>
    </row>
    <row r="630">
      <c r="A630" s="64" t="s">
        <v>7</v>
      </c>
      <c r="B630" s="70" t="s">
        <v>472</v>
      </c>
      <c r="C630" s="63">
        <f>150*3</f>
        <v>450</v>
      </c>
      <c r="D630" s="59" t="s">
        <v>36</v>
      </c>
      <c r="E630" s="62">
        <v>140000.0</v>
      </c>
      <c r="F630" s="63">
        <f t="shared" ref="F630:F632" si="74">C630*E630</f>
        <v>63000000</v>
      </c>
    </row>
    <row r="631">
      <c r="A631" s="64" t="s">
        <v>7</v>
      </c>
      <c r="B631" s="70" t="s">
        <v>473</v>
      </c>
      <c r="C631" s="63">
        <f>50*3</f>
        <v>150</v>
      </c>
      <c r="D631" s="59" t="s">
        <v>32</v>
      </c>
      <c r="E631" s="62">
        <v>200000.0</v>
      </c>
      <c r="F631" s="63">
        <f t="shared" si="74"/>
        <v>30000000</v>
      </c>
    </row>
    <row r="632">
      <c r="A632" s="64" t="s">
        <v>7</v>
      </c>
      <c r="B632" s="70" t="s">
        <v>474</v>
      </c>
      <c r="C632" s="63">
        <f>100*3</f>
        <v>300</v>
      </c>
      <c r="D632" s="59" t="s">
        <v>36</v>
      </c>
      <c r="E632" s="62">
        <v>600000.0</v>
      </c>
      <c r="F632" s="63">
        <f t="shared" si="74"/>
        <v>180000000</v>
      </c>
    </row>
    <row r="633">
      <c r="A633" s="86" t="s">
        <v>475</v>
      </c>
      <c r="B633" s="70" t="s">
        <v>476</v>
      </c>
      <c r="C633" s="62">
        <v>0.0</v>
      </c>
      <c r="D633" s="59" t="s">
        <v>7</v>
      </c>
      <c r="E633" s="62">
        <v>0.0</v>
      </c>
      <c r="F633" s="63">
        <f>F634+F636</f>
        <v>257740000</v>
      </c>
    </row>
    <row r="634">
      <c r="A634" s="64" t="s">
        <v>19</v>
      </c>
      <c r="B634" s="70" t="s">
        <v>20</v>
      </c>
      <c r="C634" s="62">
        <v>0.0</v>
      </c>
      <c r="D634" s="59" t="s">
        <v>7</v>
      </c>
      <c r="E634" s="62">
        <v>0.0</v>
      </c>
      <c r="F634" s="61">
        <f>SUM(F635)</f>
        <v>2740000</v>
      </c>
    </row>
    <row r="635">
      <c r="A635" s="64" t="s">
        <v>7</v>
      </c>
      <c r="B635" s="70" t="s">
        <v>408</v>
      </c>
      <c r="C635" s="62">
        <v>1.0</v>
      </c>
      <c r="D635" s="59" t="s">
        <v>427</v>
      </c>
      <c r="E635" s="63">
        <f>5140000-2400000</f>
        <v>2740000</v>
      </c>
      <c r="F635" s="63">
        <f>C635*E635</f>
        <v>2740000</v>
      </c>
    </row>
    <row r="636">
      <c r="A636" s="64" t="s">
        <v>29</v>
      </c>
      <c r="B636" s="70" t="s">
        <v>167</v>
      </c>
      <c r="C636" s="62">
        <v>0.0</v>
      </c>
      <c r="D636" s="59" t="s">
        <v>7</v>
      </c>
      <c r="E636" s="62">
        <v>0.0</v>
      </c>
      <c r="F636" s="61">
        <f>SUM(F637)</f>
        <v>255000000</v>
      </c>
    </row>
    <row r="637">
      <c r="A637" s="64" t="s">
        <v>7</v>
      </c>
      <c r="B637" s="70" t="s">
        <v>477</v>
      </c>
      <c r="C637" s="62">
        <v>85.0</v>
      </c>
      <c r="D637" s="59" t="s">
        <v>32</v>
      </c>
      <c r="E637" s="62">
        <v>3000000.0</v>
      </c>
      <c r="F637" s="63">
        <f>C637*E637</f>
        <v>255000000</v>
      </c>
    </row>
    <row r="638">
      <c r="A638" s="86" t="s">
        <v>478</v>
      </c>
      <c r="B638" s="70" t="s">
        <v>312</v>
      </c>
      <c r="C638" s="62">
        <v>0.0</v>
      </c>
      <c r="D638" s="59" t="s">
        <v>7</v>
      </c>
      <c r="E638" s="62">
        <v>0.0</v>
      </c>
      <c r="F638" s="63">
        <f>F639+F641+F643</f>
        <v>216820000</v>
      </c>
    </row>
    <row r="639">
      <c r="A639" s="64" t="s">
        <v>19</v>
      </c>
      <c r="B639" s="70" t="s">
        <v>20</v>
      </c>
      <c r="C639" s="62">
        <v>0.0</v>
      </c>
      <c r="D639" s="59" t="s">
        <v>7</v>
      </c>
      <c r="E639" s="62">
        <v>0.0</v>
      </c>
      <c r="F639" s="61">
        <f>SUM(F640)</f>
        <v>18000000</v>
      </c>
    </row>
    <row r="640">
      <c r="A640" s="64" t="s">
        <v>7</v>
      </c>
      <c r="B640" s="70" t="s">
        <v>408</v>
      </c>
      <c r="C640" s="62">
        <v>12.0</v>
      </c>
      <c r="D640" s="59" t="s">
        <v>363</v>
      </c>
      <c r="E640" s="62">
        <v>1500000.0</v>
      </c>
      <c r="F640" s="63">
        <f>C640*E640</f>
        <v>18000000</v>
      </c>
    </row>
    <row r="641">
      <c r="A641" s="64" t="s">
        <v>29</v>
      </c>
      <c r="B641" s="70" t="s">
        <v>167</v>
      </c>
      <c r="C641" s="62">
        <v>0.0</v>
      </c>
      <c r="D641" s="59" t="s">
        <v>7</v>
      </c>
      <c r="E641" s="62">
        <v>0.0</v>
      </c>
      <c r="F641" s="61">
        <f>SUM(F642)</f>
        <v>15000000</v>
      </c>
    </row>
    <row r="642">
      <c r="A642" s="64" t="s">
        <v>7</v>
      </c>
      <c r="B642" s="70" t="s">
        <v>477</v>
      </c>
      <c r="C642" s="62">
        <v>5.0</v>
      </c>
      <c r="D642" s="59" t="s">
        <v>32</v>
      </c>
      <c r="E642" s="62">
        <v>3000000.0</v>
      </c>
      <c r="F642" s="63">
        <f>C642*E642</f>
        <v>15000000</v>
      </c>
    </row>
    <row r="643">
      <c r="A643" s="64" t="s">
        <v>33</v>
      </c>
      <c r="B643" s="70" t="s">
        <v>34</v>
      </c>
      <c r="C643" s="62">
        <v>0.0</v>
      </c>
      <c r="D643" s="59" t="s">
        <v>7</v>
      </c>
      <c r="E643" s="62">
        <v>0.0</v>
      </c>
      <c r="F643" s="61">
        <f>SUM(F644:F646)</f>
        <v>183820000</v>
      </c>
    </row>
    <row r="644">
      <c r="A644" s="64" t="s">
        <v>7</v>
      </c>
      <c r="B644" s="70" t="s">
        <v>479</v>
      </c>
      <c r="C644" s="62">
        <v>303.0</v>
      </c>
      <c r="D644" s="59" t="s">
        <v>36</v>
      </c>
      <c r="E644" s="62">
        <v>140000.0</v>
      </c>
      <c r="F644" s="63">
        <f t="shared" ref="F644:F646" si="75">C644*E644</f>
        <v>42420000</v>
      </c>
    </row>
    <row r="645">
      <c r="A645" s="64" t="s">
        <v>7</v>
      </c>
      <c r="B645" s="70" t="s">
        <v>473</v>
      </c>
      <c r="C645" s="62">
        <v>101.0</v>
      </c>
      <c r="D645" s="59" t="s">
        <v>32</v>
      </c>
      <c r="E645" s="62">
        <v>200000.0</v>
      </c>
      <c r="F645" s="63">
        <f t="shared" si="75"/>
        <v>20200000</v>
      </c>
    </row>
    <row r="646">
      <c r="A646" s="64" t="s">
        <v>7</v>
      </c>
      <c r="B646" s="70" t="s">
        <v>474</v>
      </c>
      <c r="C646" s="62">
        <v>202.0</v>
      </c>
      <c r="D646" s="59" t="s">
        <v>36</v>
      </c>
      <c r="E646" s="62">
        <v>600000.0</v>
      </c>
      <c r="F646" s="63">
        <f t="shared" si="75"/>
        <v>121200000</v>
      </c>
    </row>
    <row r="647">
      <c r="A647" s="86" t="s">
        <v>480</v>
      </c>
      <c r="B647" s="70" t="s">
        <v>481</v>
      </c>
      <c r="C647" s="62">
        <v>0.0</v>
      </c>
      <c r="D647" s="59" t="s">
        <v>7</v>
      </c>
      <c r="E647" s="62">
        <v>0.0</v>
      </c>
      <c r="F647" s="63">
        <f>F648+F650+F652+F656</f>
        <v>234500000</v>
      </c>
    </row>
    <row r="648">
      <c r="A648" s="64" t="s">
        <v>49</v>
      </c>
      <c r="B648" s="70" t="s">
        <v>50</v>
      </c>
      <c r="C648" s="62">
        <v>0.0</v>
      </c>
      <c r="D648" s="59" t="s">
        <v>7</v>
      </c>
      <c r="E648" s="62">
        <v>0.0</v>
      </c>
      <c r="F648" s="61">
        <f>SUM(F649)</f>
        <v>12000000</v>
      </c>
    </row>
    <row r="649">
      <c r="A649" s="64" t="s">
        <v>7</v>
      </c>
      <c r="B649" s="70" t="s">
        <v>482</v>
      </c>
      <c r="C649" s="62">
        <v>80.0</v>
      </c>
      <c r="D649" s="59" t="s">
        <v>48</v>
      </c>
      <c r="E649" s="62">
        <v>150000.0</v>
      </c>
      <c r="F649" s="63">
        <f>C649*E649</f>
        <v>12000000</v>
      </c>
    </row>
    <row r="650">
      <c r="A650" s="64" t="s">
        <v>54</v>
      </c>
      <c r="B650" s="70" t="s">
        <v>55</v>
      </c>
      <c r="C650" s="62">
        <v>0.0</v>
      </c>
      <c r="D650" s="59" t="s">
        <v>7</v>
      </c>
      <c r="E650" s="62">
        <v>0.0</v>
      </c>
      <c r="F650" s="61">
        <f>SUM(F651)</f>
        <v>5000000</v>
      </c>
    </row>
    <row r="651">
      <c r="A651" s="64" t="s">
        <v>7</v>
      </c>
      <c r="B651" s="70" t="s">
        <v>483</v>
      </c>
      <c r="C651" s="62">
        <v>1.0</v>
      </c>
      <c r="D651" s="59" t="s">
        <v>22</v>
      </c>
      <c r="E651" s="62">
        <v>5000000.0</v>
      </c>
      <c r="F651" s="63">
        <f>C651*E651</f>
        <v>5000000</v>
      </c>
    </row>
    <row r="652">
      <c r="A652" s="64" t="s">
        <v>484</v>
      </c>
      <c r="B652" s="70" t="s">
        <v>485</v>
      </c>
      <c r="C652" s="62">
        <v>0.0</v>
      </c>
      <c r="D652" s="59" t="s">
        <v>7</v>
      </c>
      <c r="E652" s="62">
        <v>0.0</v>
      </c>
      <c r="F652" s="61">
        <f>SUM(F653:F655)</f>
        <v>208500000</v>
      </c>
    </row>
    <row r="653">
      <c r="A653" s="64" t="s">
        <v>7</v>
      </c>
      <c r="B653" s="70" t="s">
        <v>486</v>
      </c>
      <c r="C653" s="62">
        <v>1.0</v>
      </c>
      <c r="D653" s="59" t="s">
        <v>370</v>
      </c>
      <c r="E653" s="62">
        <v>2.0E8</v>
      </c>
      <c r="F653" s="63">
        <f t="shared" ref="F653:F655" si="76">C653*E653</f>
        <v>200000000</v>
      </c>
    </row>
    <row r="654">
      <c r="A654" s="64" t="s">
        <v>7</v>
      </c>
      <c r="B654" s="70" t="s">
        <v>487</v>
      </c>
      <c r="C654" s="62">
        <v>1.0</v>
      </c>
      <c r="D654" s="59" t="s">
        <v>438</v>
      </c>
      <c r="E654" s="62">
        <v>3500000.0</v>
      </c>
      <c r="F654" s="63">
        <f t="shared" si="76"/>
        <v>3500000</v>
      </c>
    </row>
    <row r="655">
      <c r="A655" s="64" t="s">
        <v>7</v>
      </c>
      <c r="B655" s="70" t="s">
        <v>488</v>
      </c>
      <c r="C655" s="62">
        <v>1.0</v>
      </c>
      <c r="D655" s="59" t="s">
        <v>365</v>
      </c>
      <c r="E655" s="62">
        <v>5000000.0</v>
      </c>
      <c r="F655" s="63">
        <f t="shared" si="76"/>
        <v>5000000</v>
      </c>
    </row>
    <row r="656">
      <c r="A656" s="64" t="s">
        <v>29</v>
      </c>
      <c r="B656" s="70" t="s">
        <v>167</v>
      </c>
      <c r="C656" s="62">
        <v>0.0</v>
      </c>
      <c r="D656" s="59" t="s">
        <v>7</v>
      </c>
      <c r="E656" s="62">
        <v>0.0</v>
      </c>
      <c r="F656" s="61">
        <f>SUM(F657)</f>
        <v>9000000</v>
      </c>
    </row>
    <row r="657">
      <c r="A657" s="64" t="s">
        <v>7</v>
      </c>
      <c r="B657" s="70" t="s">
        <v>477</v>
      </c>
      <c r="C657" s="62">
        <v>3.0</v>
      </c>
      <c r="D657" s="59" t="s">
        <v>32</v>
      </c>
      <c r="E657" s="62">
        <v>3000000.0</v>
      </c>
      <c r="F657" s="63">
        <f>C657*E657</f>
        <v>9000000</v>
      </c>
    </row>
    <row r="658">
      <c r="A658" s="86" t="s">
        <v>489</v>
      </c>
      <c r="B658" s="70" t="s">
        <v>490</v>
      </c>
      <c r="C658" s="62">
        <v>0.0</v>
      </c>
      <c r="D658" s="59" t="s">
        <v>7</v>
      </c>
      <c r="E658" s="62">
        <v>0.0</v>
      </c>
      <c r="F658" s="63">
        <f>F659+F664+F667+F669+F671+F673</f>
        <v>127760000</v>
      </c>
    </row>
    <row r="659">
      <c r="A659" s="64" t="s">
        <v>19</v>
      </c>
      <c r="B659" s="70" t="s">
        <v>20</v>
      </c>
      <c r="C659" s="62">
        <v>0.0</v>
      </c>
      <c r="D659" s="59" t="s">
        <v>7</v>
      </c>
      <c r="E659" s="62">
        <v>0.0</v>
      </c>
      <c r="F659" s="61">
        <f>SUM(F660:F663)</f>
        <v>38800000</v>
      </c>
    </row>
    <row r="660">
      <c r="A660" s="64" t="s">
        <v>7</v>
      </c>
      <c r="B660" s="70" t="s">
        <v>491</v>
      </c>
      <c r="C660" s="62">
        <v>12.0</v>
      </c>
      <c r="D660" s="59" t="s">
        <v>22</v>
      </c>
      <c r="E660" s="62">
        <v>500000.0</v>
      </c>
      <c r="F660" s="63">
        <f t="shared" ref="F660:F663" si="77">C660*E660</f>
        <v>6000000</v>
      </c>
    </row>
    <row r="661">
      <c r="A661" s="64" t="s">
        <v>7</v>
      </c>
      <c r="B661" s="70" t="s">
        <v>492</v>
      </c>
      <c r="C661" s="62">
        <v>1.0</v>
      </c>
      <c r="D661" s="59" t="s">
        <v>493</v>
      </c>
      <c r="E661" s="63">
        <f>3034000+270000</f>
        <v>3304000</v>
      </c>
      <c r="F661" s="63">
        <f t="shared" si="77"/>
        <v>3304000</v>
      </c>
    </row>
    <row r="662">
      <c r="A662" s="64" t="s">
        <v>7</v>
      </c>
      <c r="B662" s="70" t="s">
        <v>494</v>
      </c>
      <c r="C662" s="63">
        <f>12*27*2</f>
        <v>648</v>
      </c>
      <c r="D662" s="59" t="s">
        <v>77</v>
      </c>
      <c r="E662" s="62">
        <v>27000.0</v>
      </c>
      <c r="F662" s="63">
        <f t="shared" si="77"/>
        <v>17496000</v>
      </c>
    </row>
    <row r="663">
      <c r="A663" s="64" t="s">
        <v>7</v>
      </c>
      <c r="B663" s="70" t="s">
        <v>495</v>
      </c>
      <c r="C663" s="62">
        <v>240.0</v>
      </c>
      <c r="D663" s="59" t="s">
        <v>77</v>
      </c>
      <c r="E663" s="62">
        <v>50000.0</v>
      </c>
      <c r="F663" s="63">
        <f t="shared" si="77"/>
        <v>12000000</v>
      </c>
    </row>
    <row r="664">
      <c r="A664" s="64" t="s">
        <v>49</v>
      </c>
      <c r="B664" s="70" t="s">
        <v>50</v>
      </c>
      <c r="C664" s="62">
        <v>0.0</v>
      </c>
      <c r="D664" s="59" t="s">
        <v>7</v>
      </c>
      <c r="E664" s="62">
        <v>0.0</v>
      </c>
      <c r="F664" s="61">
        <f>F665+F666</f>
        <v>20160000</v>
      </c>
    </row>
    <row r="665">
      <c r="A665" s="64" t="s">
        <v>7</v>
      </c>
      <c r="B665" s="70" t="s">
        <v>496</v>
      </c>
      <c r="C665" s="62">
        <v>192.0</v>
      </c>
      <c r="D665" s="59" t="s">
        <v>28</v>
      </c>
      <c r="E665" s="62">
        <v>80000.0</v>
      </c>
      <c r="F665" s="63">
        <f t="shared" ref="F665:F666" si="78">C665*E665</f>
        <v>15360000</v>
      </c>
    </row>
    <row r="666">
      <c r="A666" s="64" t="s">
        <v>7</v>
      </c>
      <c r="B666" s="70" t="s">
        <v>497</v>
      </c>
      <c r="C666" s="62">
        <v>24.0</v>
      </c>
      <c r="D666" s="59" t="s">
        <v>28</v>
      </c>
      <c r="E666" s="62">
        <v>200000.0</v>
      </c>
      <c r="F666" s="63">
        <f t="shared" si="78"/>
        <v>4800000</v>
      </c>
    </row>
    <row r="667">
      <c r="A667" s="64" t="s">
        <v>54</v>
      </c>
      <c r="B667" s="70" t="s">
        <v>55</v>
      </c>
      <c r="C667" s="62">
        <v>0.0</v>
      </c>
      <c r="D667" s="59" t="s">
        <v>7</v>
      </c>
      <c r="E667" s="62">
        <v>0.0</v>
      </c>
      <c r="F667" s="61">
        <f>SUM(F668)</f>
        <v>12000000</v>
      </c>
    </row>
    <row r="668">
      <c r="A668" s="64" t="s">
        <v>7</v>
      </c>
      <c r="B668" s="70" t="s">
        <v>498</v>
      </c>
      <c r="C668" s="62">
        <v>480.0</v>
      </c>
      <c r="D668" s="59" t="s">
        <v>36</v>
      </c>
      <c r="E668" s="62">
        <v>25000.0</v>
      </c>
      <c r="F668" s="63">
        <f>C668*E668</f>
        <v>12000000</v>
      </c>
    </row>
    <row r="669">
      <c r="A669" s="64" t="s">
        <v>25</v>
      </c>
      <c r="B669" s="70" t="s">
        <v>26</v>
      </c>
      <c r="C669" s="62">
        <v>0.0</v>
      </c>
      <c r="D669" s="59" t="s">
        <v>7</v>
      </c>
      <c r="E669" s="62">
        <v>0.0</v>
      </c>
      <c r="F669" s="61">
        <f>F670</f>
        <v>10800000</v>
      </c>
    </row>
    <row r="670">
      <c r="A670" s="64" t="s">
        <v>7</v>
      </c>
      <c r="B670" s="70" t="s">
        <v>27</v>
      </c>
      <c r="C670" s="62">
        <v>24.0</v>
      </c>
      <c r="D670" s="59" t="s">
        <v>28</v>
      </c>
      <c r="E670" s="62">
        <v>450000.0</v>
      </c>
      <c r="F670" s="63">
        <f>C670*E670</f>
        <v>10800000</v>
      </c>
    </row>
    <row r="671">
      <c r="A671" s="64" t="s">
        <v>29</v>
      </c>
      <c r="B671" s="70" t="s">
        <v>167</v>
      </c>
      <c r="C671" s="62">
        <v>0.0</v>
      </c>
      <c r="D671" s="59" t="s">
        <v>7</v>
      </c>
      <c r="E671" s="62">
        <v>0.0</v>
      </c>
      <c r="F671" s="61">
        <f>F672</f>
        <v>25200000</v>
      </c>
    </row>
    <row r="672">
      <c r="A672" s="64" t="s">
        <v>7</v>
      </c>
      <c r="B672" s="70" t="s">
        <v>499</v>
      </c>
      <c r="C672" s="63">
        <f>14*12</f>
        <v>168</v>
      </c>
      <c r="D672" s="59" t="s">
        <v>32</v>
      </c>
      <c r="E672" s="62">
        <v>150000.0</v>
      </c>
      <c r="F672" s="63">
        <f>C672*E672</f>
        <v>25200000</v>
      </c>
    </row>
    <row r="673">
      <c r="A673" s="34" t="s">
        <v>171</v>
      </c>
      <c r="B673" s="35" t="s">
        <v>172</v>
      </c>
      <c r="C673" s="36">
        <v>0.0</v>
      </c>
      <c r="D673" s="37" t="s">
        <v>7</v>
      </c>
      <c r="E673" s="38">
        <v>0.0</v>
      </c>
      <c r="F673" s="40">
        <f>SUM(F674:F677)</f>
        <v>20800000</v>
      </c>
    </row>
    <row r="674">
      <c r="A674" s="34" t="s">
        <v>7</v>
      </c>
      <c r="B674" s="59" t="s">
        <v>500</v>
      </c>
      <c r="C674" s="36">
        <v>35.0</v>
      </c>
      <c r="D674" s="37" t="s">
        <v>32</v>
      </c>
      <c r="E674" s="62">
        <v>200000.0</v>
      </c>
      <c r="F674" s="39">
        <f t="shared" ref="F674:F677" si="79">C674*E674</f>
        <v>7000000</v>
      </c>
    </row>
    <row r="675">
      <c r="A675" s="34"/>
      <c r="B675" s="59" t="s">
        <v>501</v>
      </c>
      <c r="C675" s="47">
        <f>12*20*2</f>
        <v>480</v>
      </c>
      <c r="D675" s="37" t="s">
        <v>36</v>
      </c>
      <c r="E675" s="38">
        <v>25000.0</v>
      </c>
      <c r="F675" s="39">
        <f t="shared" si="79"/>
        <v>12000000</v>
      </c>
    </row>
    <row r="676">
      <c r="A676" s="34"/>
      <c r="B676" s="59" t="s">
        <v>502</v>
      </c>
      <c r="C676" s="47">
        <f>12*2*2</f>
        <v>48</v>
      </c>
      <c r="D676" s="37" t="s">
        <v>36</v>
      </c>
      <c r="E676" s="38">
        <v>25000.0</v>
      </c>
      <c r="F676" s="39">
        <f t="shared" si="79"/>
        <v>1200000</v>
      </c>
    </row>
    <row r="677">
      <c r="A677" s="34"/>
      <c r="B677" s="59" t="s">
        <v>503</v>
      </c>
      <c r="C677" s="36">
        <v>24.0</v>
      </c>
      <c r="D677" s="37" t="s">
        <v>28</v>
      </c>
      <c r="E677" s="38">
        <v>25000.0</v>
      </c>
      <c r="F677" s="39">
        <f t="shared" si="79"/>
        <v>600000</v>
      </c>
    </row>
    <row r="678">
      <c r="A678" s="86" t="s">
        <v>504</v>
      </c>
      <c r="B678" s="70" t="s">
        <v>505</v>
      </c>
      <c r="C678" s="62">
        <v>0.0</v>
      </c>
      <c r="D678" s="59" t="s">
        <v>7</v>
      </c>
      <c r="E678" s="62">
        <v>0.0</v>
      </c>
      <c r="F678" s="63">
        <f>F679+F681+F684</f>
        <v>30300000</v>
      </c>
    </row>
    <row r="679">
      <c r="A679" s="64" t="s">
        <v>269</v>
      </c>
      <c r="B679" s="70" t="s">
        <v>270</v>
      </c>
      <c r="C679" s="62">
        <v>0.0</v>
      </c>
      <c r="D679" s="59" t="s">
        <v>7</v>
      </c>
      <c r="E679" s="62">
        <v>0.0</v>
      </c>
      <c r="F679" s="61">
        <f>F680</f>
        <v>1500000</v>
      </c>
    </row>
    <row r="680">
      <c r="A680" s="64" t="s">
        <v>7</v>
      </c>
      <c r="B680" s="70" t="s">
        <v>506</v>
      </c>
      <c r="C680" s="62">
        <v>1.0</v>
      </c>
      <c r="D680" s="59" t="s">
        <v>427</v>
      </c>
      <c r="E680" s="62">
        <v>1500000.0</v>
      </c>
      <c r="F680" s="63">
        <f>E680*C680</f>
        <v>1500000</v>
      </c>
    </row>
    <row r="681">
      <c r="A681" s="64" t="s">
        <v>19</v>
      </c>
      <c r="B681" s="70" t="s">
        <v>20</v>
      </c>
      <c r="C681" s="62">
        <v>0.0</v>
      </c>
      <c r="D681" s="59" t="s">
        <v>7</v>
      </c>
      <c r="E681" s="62">
        <v>0.0</v>
      </c>
      <c r="F681" s="61">
        <f>F682+F683</f>
        <v>17000000</v>
      </c>
    </row>
    <row r="682">
      <c r="A682" s="64" t="s">
        <v>7</v>
      </c>
      <c r="B682" s="70" t="s">
        <v>507</v>
      </c>
      <c r="C682" s="62">
        <v>400.0</v>
      </c>
      <c r="D682" s="59" t="s">
        <v>508</v>
      </c>
      <c r="E682" s="62">
        <v>40000.0</v>
      </c>
      <c r="F682" s="63">
        <f t="shared" ref="F682:F683" si="80">E682*C682</f>
        <v>16000000</v>
      </c>
    </row>
    <row r="683">
      <c r="A683" s="64" t="s">
        <v>7</v>
      </c>
      <c r="B683" s="70" t="s">
        <v>274</v>
      </c>
      <c r="C683" s="62">
        <v>1.0</v>
      </c>
      <c r="D683" s="59" t="s">
        <v>198</v>
      </c>
      <c r="E683" s="62">
        <v>1000000.0</v>
      </c>
      <c r="F683" s="63">
        <f t="shared" si="80"/>
        <v>1000000</v>
      </c>
    </row>
    <row r="684">
      <c r="A684" s="64" t="s">
        <v>49</v>
      </c>
      <c r="B684" s="70" t="s">
        <v>50</v>
      </c>
      <c r="C684" s="62">
        <v>0.0</v>
      </c>
      <c r="D684" s="59" t="s">
        <v>7</v>
      </c>
      <c r="E684" s="62">
        <v>0.0</v>
      </c>
      <c r="F684" s="61">
        <f>SUM(F685:F689)</f>
        <v>11800000</v>
      </c>
    </row>
    <row r="685">
      <c r="A685" s="64" t="s">
        <v>7</v>
      </c>
      <c r="B685" s="70" t="s">
        <v>509</v>
      </c>
      <c r="C685" s="62">
        <v>12.0</v>
      </c>
      <c r="D685" s="59" t="s">
        <v>510</v>
      </c>
      <c r="E685" s="62">
        <v>450000.0</v>
      </c>
      <c r="F685" s="63">
        <f t="shared" ref="F685:F689" si="81">E685*C685</f>
        <v>5400000</v>
      </c>
    </row>
    <row r="686">
      <c r="A686" s="64" t="s">
        <v>7</v>
      </c>
      <c r="B686" s="70" t="s">
        <v>511</v>
      </c>
      <c r="C686" s="62">
        <v>6.0</v>
      </c>
      <c r="D686" s="59" t="s">
        <v>510</v>
      </c>
      <c r="E686" s="62">
        <v>300000.0</v>
      </c>
      <c r="F686" s="63">
        <f t="shared" si="81"/>
        <v>1800000</v>
      </c>
    </row>
    <row r="687">
      <c r="A687" s="64" t="s">
        <v>7</v>
      </c>
      <c r="B687" s="70" t="s">
        <v>512</v>
      </c>
      <c r="C687" s="62">
        <v>6.0</v>
      </c>
      <c r="D687" s="59" t="s">
        <v>510</v>
      </c>
      <c r="E687" s="62">
        <v>500000.0</v>
      </c>
      <c r="F687" s="63">
        <f t="shared" si="81"/>
        <v>3000000</v>
      </c>
    </row>
    <row r="688">
      <c r="A688" s="64" t="s">
        <v>7</v>
      </c>
      <c r="B688" s="70" t="s">
        <v>513</v>
      </c>
      <c r="C688" s="62">
        <v>2.0</v>
      </c>
      <c r="D688" s="59" t="s">
        <v>510</v>
      </c>
      <c r="E688" s="62">
        <v>300000.0</v>
      </c>
      <c r="F688" s="63">
        <f t="shared" si="81"/>
        <v>600000</v>
      </c>
    </row>
    <row r="689">
      <c r="A689" s="64" t="s">
        <v>7</v>
      </c>
      <c r="B689" s="70" t="s">
        <v>514</v>
      </c>
      <c r="C689" s="62">
        <v>2.0</v>
      </c>
      <c r="D689" s="59" t="s">
        <v>510</v>
      </c>
      <c r="E689" s="62">
        <v>500000.0</v>
      </c>
      <c r="F689" s="63">
        <f t="shared" si="81"/>
        <v>1000000</v>
      </c>
    </row>
    <row r="690">
      <c r="A690" s="86" t="s">
        <v>515</v>
      </c>
      <c r="B690" s="70" t="s">
        <v>516</v>
      </c>
      <c r="C690" s="62">
        <v>0.0</v>
      </c>
      <c r="D690" s="59" t="s">
        <v>7</v>
      </c>
      <c r="E690" s="62">
        <v>0.0</v>
      </c>
      <c r="F690" s="63">
        <f>F691+F695+F698+F701</f>
        <v>254200000</v>
      </c>
    </row>
    <row r="691">
      <c r="A691" s="64" t="s">
        <v>19</v>
      </c>
      <c r="B691" s="70" t="s">
        <v>20</v>
      </c>
      <c r="C691" s="62">
        <v>0.0</v>
      </c>
      <c r="D691" s="59" t="s">
        <v>7</v>
      </c>
      <c r="E691" s="62">
        <v>0.0</v>
      </c>
      <c r="F691" s="61">
        <f>SUM(F692:F694)</f>
        <v>46500000</v>
      </c>
    </row>
    <row r="692">
      <c r="A692" s="64" t="s">
        <v>7</v>
      </c>
      <c r="B692" s="70" t="s">
        <v>469</v>
      </c>
      <c r="C692" s="62">
        <v>64.0</v>
      </c>
      <c r="D692" s="59" t="s">
        <v>77</v>
      </c>
      <c r="E692" s="62">
        <v>25000.0</v>
      </c>
      <c r="F692" s="63">
        <f t="shared" ref="F692:F694" si="82">E692*C692</f>
        <v>1600000</v>
      </c>
    </row>
    <row r="693">
      <c r="A693" s="64" t="s">
        <v>7</v>
      </c>
      <c r="B693" s="70" t="s">
        <v>517</v>
      </c>
      <c r="C693" s="62">
        <v>240.0</v>
      </c>
      <c r="D693" s="59" t="s">
        <v>77</v>
      </c>
      <c r="E693" s="62">
        <v>180000.0</v>
      </c>
      <c r="F693" s="63">
        <f t="shared" si="82"/>
        <v>43200000</v>
      </c>
    </row>
    <row r="694">
      <c r="A694" s="64" t="s">
        <v>7</v>
      </c>
      <c r="B694" s="70" t="s">
        <v>518</v>
      </c>
      <c r="C694" s="62">
        <v>1.0</v>
      </c>
      <c r="D694" s="59" t="s">
        <v>365</v>
      </c>
      <c r="E694" s="62">
        <v>1700000.0</v>
      </c>
      <c r="F694" s="63">
        <f t="shared" si="82"/>
        <v>1700000</v>
      </c>
    </row>
    <row r="695">
      <c r="A695" s="34" t="s">
        <v>25</v>
      </c>
      <c r="B695" s="35" t="s">
        <v>26</v>
      </c>
      <c r="C695" s="36">
        <v>0.0</v>
      </c>
      <c r="D695" s="37" t="s">
        <v>7</v>
      </c>
      <c r="E695" s="38">
        <v>0.0</v>
      </c>
      <c r="F695" s="40">
        <f>SUM(F696:F697)</f>
        <v>23500000</v>
      </c>
    </row>
    <row r="696">
      <c r="A696" s="34" t="s">
        <v>7</v>
      </c>
      <c r="B696" s="35" t="s">
        <v>27</v>
      </c>
      <c r="C696" s="36">
        <v>25.0</v>
      </c>
      <c r="D696" s="37" t="s">
        <v>28</v>
      </c>
      <c r="E696" s="38">
        <v>700000.0</v>
      </c>
      <c r="F696" s="63">
        <f t="shared" ref="F696:F697" si="83">E696*C696</f>
        <v>17500000</v>
      </c>
    </row>
    <row r="697">
      <c r="A697" s="34" t="s">
        <v>7</v>
      </c>
      <c r="B697" s="35" t="s">
        <v>519</v>
      </c>
      <c r="C697" s="36">
        <v>12.0</v>
      </c>
      <c r="D697" s="37" t="s">
        <v>28</v>
      </c>
      <c r="E697" s="38">
        <v>500000.0</v>
      </c>
      <c r="F697" s="63">
        <f t="shared" si="83"/>
        <v>6000000</v>
      </c>
    </row>
    <row r="698">
      <c r="A698" s="64" t="s">
        <v>29</v>
      </c>
      <c r="B698" s="70" t="s">
        <v>167</v>
      </c>
      <c r="C698" s="62">
        <v>0.0</v>
      </c>
      <c r="D698" s="59" t="s">
        <v>7</v>
      </c>
      <c r="E698" s="62">
        <v>0.0</v>
      </c>
      <c r="F698" s="61">
        <f>SUM(F699:F700)</f>
        <v>69000000</v>
      </c>
    </row>
    <row r="699">
      <c r="A699" s="64" t="s">
        <v>7</v>
      </c>
      <c r="B699" s="70" t="s">
        <v>520</v>
      </c>
      <c r="C699" s="62">
        <v>16.0</v>
      </c>
      <c r="D699" s="59" t="s">
        <v>32</v>
      </c>
      <c r="E699" s="62">
        <v>3000000.0</v>
      </c>
      <c r="F699" s="63">
        <f t="shared" ref="F699:F700" si="84">E699*C699</f>
        <v>48000000</v>
      </c>
    </row>
    <row r="700">
      <c r="A700" s="64"/>
      <c r="B700" s="70" t="s">
        <v>191</v>
      </c>
      <c r="C700" s="62">
        <v>7.0</v>
      </c>
      <c r="D700" s="59" t="s">
        <v>32</v>
      </c>
      <c r="E700" s="62">
        <v>3000000.0</v>
      </c>
      <c r="F700" s="63">
        <f t="shared" si="84"/>
        <v>21000000</v>
      </c>
    </row>
    <row r="701">
      <c r="A701" s="64" t="s">
        <v>33</v>
      </c>
      <c r="B701" s="70" t="s">
        <v>34</v>
      </c>
      <c r="C701" s="62">
        <v>0.0</v>
      </c>
      <c r="D701" s="59" t="s">
        <v>7</v>
      </c>
      <c r="E701" s="62">
        <v>0.0</v>
      </c>
      <c r="F701" s="61">
        <f>SUM(F702:F704)</f>
        <v>115200000</v>
      </c>
    </row>
    <row r="702">
      <c r="A702" s="64" t="s">
        <v>7</v>
      </c>
      <c r="B702" s="70" t="s">
        <v>521</v>
      </c>
      <c r="C702" s="63">
        <f t="shared" ref="C702:C704" si="85">60*2*1*2</f>
        <v>240</v>
      </c>
      <c r="D702" s="59" t="s">
        <v>36</v>
      </c>
      <c r="E702" s="62">
        <v>150000.0</v>
      </c>
      <c r="F702" s="63">
        <f t="shared" ref="F702:F704" si="86">E702*C702</f>
        <v>36000000</v>
      </c>
    </row>
    <row r="703">
      <c r="A703" s="64" t="s">
        <v>7</v>
      </c>
      <c r="B703" s="70" t="s">
        <v>522</v>
      </c>
      <c r="C703" s="63">
        <f t="shared" si="85"/>
        <v>240</v>
      </c>
      <c r="D703" s="59" t="s">
        <v>36</v>
      </c>
      <c r="E703" s="62">
        <v>130000.0</v>
      </c>
      <c r="F703" s="63">
        <f t="shared" si="86"/>
        <v>31200000</v>
      </c>
    </row>
    <row r="704">
      <c r="A704" s="64" t="s">
        <v>7</v>
      </c>
      <c r="B704" s="70" t="s">
        <v>523</v>
      </c>
      <c r="C704" s="63">
        <f t="shared" si="85"/>
        <v>240</v>
      </c>
      <c r="D704" s="59" t="s">
        <v>36</v>
      </c>
      <c r="E704" s="62">
        <v>200000.0</v>
      </c>
      <c r="F704" s="63">
        <f t="shared" si="86"/>
        <v>48000000</v>
      </c>
    </row>
    <row r="705">
      <c r="A705" s="86" t="s">
        <v>524</v>
      </c>
      <c r="B705" s="70" t="s">
        <v>525</v>
      </c>
      <c r="C705" s="59"/>
      <c r="D705" s="59"/>
      <c r="E705" s="59"/>
      <c r="F705" s="63">
        <f>F706+F710+F712</f>
        <v>69550000</v>
      </c>
    </row>
    <row r="706">
      <c r="A706" s="64"/>
      <c r="B706" s="70" t="s">
        <v>299</v>
      </c>
      <c r="C706" s="62">
        <v>0.0</v>
      </c>
      <c r="D706" s="59" t="s">
        <v>7</v>
      </c>
      <c r="E706" s="62">
        <v>0.0</v>
      </c>
      <c r="F706" s="63">
        <f>SUM(F707:F709)</f>
        <v>37350000</v>
      </c>
    </row>
    <row r="707">
      <c r="A707" s="64"/>
      <c r="B707" s="70" t="s">
        <v>526</v>
      </c>
      <c r="C707" s="62">
        <v>45.0</v>
      </c>
      <c r="D707" s="59" t="s">
        <v>36</v>
      </c>
      <c r="E707" s="62">
        <v>450000.0</v>
      </c>
      <c r="F707" s="63">
        <f t="shared" ref="F707:F709" si="87">E707*C707</f>
        <v>20250000</v>
      </c>
    </row>
    <row r="708">
      <c r="A708" s="64"/>
      <c r="B708" s="70" t="s">
        <v>527</v>
      </c>
      <c r="C708" s="62">
        <v>90.0</v>
      </c>
      <c r="D708" s="59" t="s">
        <v>36</v>
      </c>
      <c r="E708" s="62">
        <v>115000.0</v>
      </c>
      <c r="F708" s="63">
        <f t="shared" si="87"/>
        <v>10350000</v>
      </c>
    </row>
    <row r="709">
      <c r="A709" s="64"/>
      <c r="B709" s="70" t="s">
        <v>528</v>
      </c>
      <c r="C709" s="62">
        <v>45.0</v>
      </c>
      <c r="D709" s="59" t="s">
        <v>36</v>
      </c>
      <c r="E709" s="62">
        <v>150000.0</v>
      </c>
      <c r="F709" s="63">
        <f t="shared" si="87"/>
        <v>6750000</v>
      </c>
    </row>
    <row r="710">
      <c r="A710" s="64"/>
      <c r="B710" s="70" t="s">
        <v>26</v>
      </c>
      <c r="C710" s="59"/>
      <c r="D710" s="59"/>
      <c r="E710" s="59"/>
      <c r="F710" s="63">
        <f>F711</f>
        <v>11200000</v>
      </c>
    </row>
    <row r="711">
      <c r="A711" s="64"/>
      <c r="B711" s="70" t="s">
        <v>27</v>
      </c>
      <c r="C711" s="62">
        <v>16.0</v>
      </c>
      <c r="D711" s="59" t="s">
        <v>28</v>
      </c>
      <c r="E711" s="62">
        <v>700000.0</v>
      </c>
      <c r="F711" s="63">
        <f>E711*C711</f>
        <v>11200000</v>
      </c>
    </row>
    <row r="712">
      <c r="A712" s="64" t="s">
        <v>29</v>
      </c>
      <c r="B712" s="70" t="s">
        <v>167</v>
      </c>
      <c r="C712" s="62">
        <v>0.0</v>
      </c>
      <c r="D712" s="59" t="s">
        <v>7</v>
      </c>
      <c r="E712" s="62">
        <v>0.0</v>
      </c>
      <c r="F712" s="61">
        <f>SUM(F713:F714)</f>
        <v>21000000</v>
      </c>
    </row>
    <row r="713">
      <c r="A713" s="64"/>
      <c r="B713" s="70" t="s">
        <v>191</v>
      </c>
      <c r="C713" s="62">
        <v>4.0</v>
      </c>
      <c r="D713" s="59" t="s">
        <v>32</v>
      </c>
      <c r="E713" s="62">
        <v>3000000.0</v>
      </c>
      <c r="F713" s="63">
        <f t="shared" ref="F713:F714" si="88">E713*C713</f>
        <v>12000000</v>
      </c>
    </row>
    <row r="714">
      <c r="A714" s="64"/>
      <c r="B714" s="70" t="s">
        <v>529</v>
      </c>
      <c r="C714" s="62">
        <v>3.0</v>
      </c>
      <c r="D714" s="59" t="s">
        <v>32</v>
      </c>
      <c r="E714" s="62">
        <v>3000000.0</v>
      </c>
      <c r="F714" s="63">
        <f t="shared" si="88"/>
        <v>9000000</v>
      </c>
    </row>
    <row r="715">
      <c r="A715" s="86" t="s">
        <v>530</v>
      </c>
      <c r="B715" s="70" t="s">
        <v>531</v>
      </c>
      <c r="C715" s="62">
        <v>0.0</v>
      </c>
      <c r="D715" s="59" t="s">
        <v>7</v>
      </c>
      <c r="E715" s="62">
        <v>0.0</v>
      </c>
      <c r="F715" s="63">
        <f>F716</f>
        <v>16500000</v>
      </c>
    </row>
    <row r="716">
      <c r="A716" s="64" t="s">
        <v>19</v>
      </c>
      <c r="B716" s="70" t="s">
        <v>20</v>
      </c>
      <c r="C716" s="62">
        <v>0.0</v>
      </c>
      <c r="D716" s="59" t="s">
        <v>7</v>
      </c>
      <c r="E716" s="62">
        <v>0.0</v>
      </c>
      <c r="F716" s="61">
        <f>SUM(F717)</f>
        <v>16500000</v>
      </c>
    </row>
    <row r="717">
      <c r="A717" s="64" t="s">
        <v>7</v>
      </c>
      <c r="B717" s="70" t="s">
        <v>532</v>
      </c>
      <c r="C717" s="62">
        <v>660.0</v>
      </c>
      <c r="D717" s="59" t="s">
        <v>48</v>
      </c>
      <c r="E717" s="62">
        <v>25000.0</v>
      </c>
      <c r="F717" s="63">
        <f>E717*C717</f>
        <v>16500000</v>
      </c>
    </row>
    <row r="718">
      <c r="A718" s="86" t="s">
        <v>533</v>
      </c>
      <c r="B718" s="70" t="s">
        <v>534</v>
      </c>
      <c r="C718" s="59"/>
      <c r="D718" s="59"/>
      <c r="E718" s="59"/>
      <c r="F718" s="63">
        <f>F719</f>
        <v>47100000</v>
      </c>
    </row>
    <row r="719">
      <c r="A719" s="34" t="s">
        <v>33</v>
      </c>
      <c r="B719" s="35" t="s">
        <v>306</v>
      </c>
      <c r="C719" s="36">
        <v>0.0</v>
      </c>
      <c r="D719" s="37" t="s">
        <v>7</v>
      </c>
      <c r="E719" s="38">
        <v>0.0</v>
      </c>
      <c r="F719" s="40">
        <f>SUM(F720:F722)</f>
        <v>47100000</v>
      </c>
    </row>
    <row r="720">
      <c r="A720" s="34" t="s">
        <v>7</v>
      </c>
      <c r="B720" s="35" t="s">
        <v>535</v>
      </c>
      <c r="C720" s="36">
        <v>90.0</v>
      </c>
      <c r="D720" s="37" t="s">
        <v>36</v>
      </c>
      <c r="E720" s="38">
        <v>140000.0</v>
      </c>
      <c r="F720" s="39">
        <f t="shared" ref="F720:F722" si="89">C720*E720</f>
        <v>12600000</v>
      </c>
    </row>
    <row r="721">
      <c r="A721" s="34" t="s">
        <v>7</v>
      </c>
      <c r="B721" s="35" t="s">
        <v>536</v>
      </c>
      <c r="C721" s="36">
        <v>30.0</v>
      </c>
      <c r="D721" s="37" t="s">
        <v>32</v>
      </c>
      <c r="E721" s="38">
        <v>150000.0</v>
      </c>
      <c r="F721" s="39">
        <f t="shared" si="89"/>
        <v>4500000</v>
      </c>
    </row>
    <row r="722">
      <c r="A722" s="34" t="s">
        <v>7</v>
      </c>
      <c r="B722" s="35" t="s">
        <v>537</v>
      </c>
      <c r="C722" s="36">
        <v>60.0</v>
      </c>
      <c r="D722" s="37" t="s">
        <v>36</v>
      </c>
      <c r="E722" s="38">
        <v>500000.0</v>
      </c>
      <c r="F722" s="39">
        <f t="shared" si="89"/>
        <v>30000000</v>
      </c>
    </row>
    <row r="723">
      <c r="A723" s="86" t="s">
        <v>538</v>
      </c>
      <c r="B723" s="35" t="s">
        <v>539</v>
      </c>
      <c r="C723" s="36">
        <v>0.0</v>
      </c>
      <c r="D723" s="37" t="s">
        <v>7</v>
      </c>
      <c r="E723" s="38">
        <v>0.0</v>
      </c>
      <c r="F723" s="39">
        <f>F724+F730+F733+F735+F737</f>
        <v>64835000</v>
      </c>
    </row>
    <row r="724">
      <c r="A724" s="34" t="s">
        <v>19</v>
      </c>
      <c r="B724" s="35" t="s">
        <v>20</v>
      </c>
      <c r="C724" s="36">
        <v>0.0</v>
      </c>
      <c r="D724" s="37" t="s">
        <v>7</v>
      </c>
      <c r="E724" s="38">
        <v>0.0</v>
      </c>
      <c r="F724" s="40">
        <f>SUM(F725:F729)</f>
        <v>47235000</v>
      </c>
    </row>
    <row r="725">
      <c r="A725" s="34" t="s">
        <v>7</v>
      </c>
      <c r="B725" s="59" t="s">
        <v>540</v>
      </c>
      <c r="C725" s="38">
        <v>600.0</v>
      </c>
      <c r="D725" s="59" t="s">
        <v>77</v>
      </c>
      <c r="E725" s="62">
        <v>40000.0</v>
      </c>
      <c r="F725" s="39">
        <f t="shared" ref="F725:F729" si="90">C725*E725</f>
        <v>24000000</v>
      </c>
    </row>
    <row r="726">
      <c r="A726" s="34" t="s">
        <v>7</v>
      </c>
      <c r="B726" s="35" t="s">
        <v>541</v>
      </c>
      <c r="C726" s="36">
        <v>1.0</v>
      </c>
      <c r="D726" s="37" t="s">
        <v>22</v>
      </c>
      <c r="E726" s="38">
        <v>7000000.0</v>
      </c>
      <c r="F726" s="39">
        <f t="shared" si="90"/>
        <v>7000000</v>
      </c>
    </row>
    <row r="727">
      <c r="A727" s="34" t="s">
        <v>7</v>
      </c>
      <c r="B727" s="35" t="s">
        <v>542</v>
      </c>
      <c r="C727" s="36">
        <v>1.0</v>
      </c>
      <c r="D727" s="37" t="s">
        <v>22</v>
      </c>
      <c r="E727" s="38">
        <v>5000000.0</v>
      </c>
      <c r="F727" s="39">
        <f t="shared" si="90"/>
        <v>5000000</v>
      </c>
    </row>
    <row r="728">
      <c r="A728" s="34" t="s">
        <v>7</v>
      </c>
      <c r="B728" s="59" t="s">
        <v>543</v>
      </c>
      <c r="C728" s="39">
        <f>206+15</f>
        <v>221</v>
      </c>
      <c r="D728" s="59" t="s">
        <v>77</v>
      </c>
      <c r="E728" s="62">
        <v>35000.0</v>
      </c>
      <c r="F728" s="39">
        <f t="shared" si="90"/>
        <v>7735000</v>
      </c>
    </row>
    <row r="729">
      <c r="A729" s="34" t="s">
        <v>7</v>
      </c>
      <c r="B729" s="35" t="s">
        <v>544</v>
      </c>
      <c r="C729" s="36">
        <v>1.0</v>
      </c>
      <c r="D729" s="37" t="s">
        <v>22</v>
      </c>
      <c r="E729" s="38">
        <v>3500000.0</v>
      </c>
      <c r="F729" s="39">
        <f t="shared" si="90"/>
        <v>3500000</v>
      </c>
    </row>
    <row r="730">
      <c r="A730" s="69" t="s">
        <v>162</v>
      </c>
      <c r="B730" s="59" t="s">
        <v>163</v>
      </c>
      <c r="C730" s="60"/>
      <c r="D730" s="59"/>
      <c r="E730" s="59"/>
      <c r="F730" s="61">
        <f>SUM(F731:F732)</f>
        <v>6600000</v>
      </c>
    </row>
    <row r="731">
      <c r="A731" s="64"/>
      <c r="B731" s="59" t="s">
        <v>545</v>
      </c>
      <c r="C731" s="38">
        <v>1.0</v>
      </c>
      <c r="D731" s="59" t="s">
        <v>124</v>
      </c>
      <c r="E731" s="62">
        <v>6300000.0</v>
      </c>
      <c r="F731" s="63">
        <f t="shared" ref="F731:F732" si="91">C731*E731</f>
        <v>6300000</v>
      </c>
    </row>
    <row r="732">
      <c r="A732" s="64"/>
      <c r="B732" s="59" t="s">
        <v>546</v>
      </c>
      <c r="C732" s="38">
        <v>1.0</v>
      </c>
      <c r="D732" s="59" t="s">
        <v>124</v>
      </c>
      <c r="E732" s="62">
        <v>300000.0</v>
      </c>
      <c r="F732" s="63">
        <f t="shared" si="91"/>
        <v>300000</v>
      </c>
    </row>
    <row r="733">
      <c r="A733" s="34" t="s">
        <v>25</v>
      </c>
      <c r="B733" s="70" t="s">
        <v>26</v>
      </c>
      <c r="C733" s="59"/>
      <c r="D733" s="59"/>
      <c r="E733" s="59"/>
      <c r="F733" s="63">
        <f>F734</f>
        <v>3600000</v>
      </c>
    </row>
    <row r="734">
      <c r="A734" s="64"/>
      <c r="B734" s="70" t="s">
        <v>27</v>
      </c>
      <c r="C734" s="62">
        <v>4.0</v>
      </c>
      <c r="D734" s="59" t="s">
        <v>28</v>
      </c>
      <c r="E734" s="62">
        <v>900000.0</v>
      </c>
      <c r="F734" s="63">
        <f>E734*C734</f>
        <v>3600000</v>
      </c>
    </row>
    <row r="735">
      <c r="A735" s="64" t="s">
        <v>29</v>
      </c>
      <c r="B735" s="70" t="s">
        <v>167</v>
      </c>
      <c r="C735" s="62">
        <v>0.0</v>
      </c>
      <c r="D735" s="59" t="s">
        <v>7</v>
      </c>
      <c r="E735" s="62">
        <v>0.0</v>
      </c>
      <c r="F735" s="61">
        <f>SUM(F736)</f>
        <v>6000000</v>
      </c>
    </row>
    <row r="736">
      <c r="A736" s="64"/>
      <c r="B736" s="70" t="s">
        <v>191</v>
      </c>
      <c r="C736" s="62">
        <v>2.0</v>
      </c>
      <c r="D736" s="59" t="s">
        <v>32</v>
      </c>
      <c r="E736" s="62">
        <v>3000000.0</v>
      </c>
      <c r="F736" s="63">
        <f>E736*C736</f>
        <v>6000000</v>
      </c>
    </row>
    <row r="737">
      <c r="A737" s="34" t="s">
        <v>49</v>
      </c>
      <c r="B737" s="35" t="s">
        <v>50</v>
      </c>
      <c r="C737" s="36">
        <v>0.0</v>
      </c>
      <c r="D737" s="37" t="s">
        <v>7</v>
      </c>
      <c r="E737" s="38">
        <v>0.0</v>
      </c>
      <c r="F737" s="61">
        <f>SUM(F738)</f>
        <v>1400000</v>
      </c>
    </row>
    <row r="738">
      <c r="A738" s="64"/>
      <c r="B738" s="70" t="s">
        <v>519</v>
      </c>
      <c r="C738" s="62">
        <v>2.0</v>
      </c>
      <c r="D738" s="59" t="s">
        <v>28</v>
      </c>
      <c r="E738" s="62">
        <v>700000.0</v>
      </c>
      <c r="F738" s="63">
        <f>E738*C738</f>
        <v>1400000</v>
      </c>
    </row>
  </sheetData>
  <drawing r:id="rId1"/>
</worksheet>
</file>